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2/2023 materials (in progress)/Mocks/Mock exam/Paper 2/"/>
    </mc:Choice>
  </mc:AlternateContent>
  <xr:revisionPtr revIDLastSave="26" documentId="8_{A72145FD-4CCC-4B77-A9AA-A42093685C95}" xr6:coauthVersionLast="47" xr6:coauthVersionMax="47" xr10:uidLastSave="{2870DEE7-B2C8-4E90-AFCB-15BF5F728037}"/>
  <bookViews>
    <workbookView xWindow="828" yWindow="-108" windowWidth="40560" windowHeight="17496" xr2:uid="{00000000-000D-0000-FFFF-FFFF00000000}"/>
  </bookViews>
  <sheets>
    <sheet name="RawData" sheetId="3" r:id="rId1"/>
    <sheet name="CleanData" sheetId="8" r:id="rId2"/>
    <sheet name="Tables" sheetId="11" r:id="rId3"/>
    <sheet name="Parameters" sheetId="18" r:id="rId4"/>
    <sheet name="Points" sheetId="12" r:id="rId5"/>
    <sheet name="Form" sheetId="17" r:id="rId6"/>
  </sheets>
  <definedNames>
    <definedName name="_xlnm.Print_Area" localSheetId="5">Form!$B$2:$G$25</definedName>
    <definedName name="_xlnm.Print_Area" localSheetId="0">RawData!$A$1:$I$101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2" l="1"/>
  <c r="C19" i="8"/>
  <c r="A6" i="8"/>
  <c r="A7" i="8" s="1"/>
  <c r="A8" i="8" s="1"/>
  <c r="A9" i="8" s="1"/>
  <c r="A7" i="12" s="1"/>
  <c r="A6" i="12" l="1"/>
  <c r="A5" i="12"/>
  <c r="A4" i="12"/>
  <c r="A10" i="8"/>
  <c r="A11" i="8" l="1"/>
  <c r="A8" i="12"/>
  <c r="A12" i="8" l="1"/>
  <c r="A9" i="12"/>
  <c r="G15" i="17"/>
  <c r="A13" i="8" l="1"/>
  <c r="A10" i="12"/>
  <c r="D73" i="8"/>
  <c r="J43" i="8"/>
  <c r="H37" i="8"/>
  <c r="A14" i="8" l="1"/>
  <c r="A11" i="12"/>
  <c r="F24" i="17"/>
  <c r="F23" i="17"/>
  <c r="F22" i="17"/>
  <c r="F21" i="17"/>
  <c r="F20" i="17"/>
  <c r="F19" i="17"/>
  <c r="F18" i="17"/>
  <c r="A15" i="8" l="1"/>
  <c r="A12" i="12"/>
  <c r="D71" i="12"/>
  <c r="M71" i="12" s="1"/>
  <c r="C25" i="17"/>
  <c r="C24" i="17"/>
  <c r="G21" i="17"/>
  <c r="G18" i="17"/>
  <c r="G12" i="17"/>
  <c r="G9" i="17"/>
  <c r="G6" i="17"/>
  <c r="C12" i="8"/>
  <c r="J41" i="12"/>
  <c r="H35" i="12"/>
  <c r="C17" i="12"/>
  <c r="C104" i="8"/>
  <c r="C102" i="12" s="1"/>
  <c r="J104" i="8"/>
  <c r="J102" i="12" s="1"/>
  <c r="C103" i="8"/>
  <c r="C101" i="12" s="1"/>
  <c r="J103" i="8"/>
  <c r="J101" i="12" s="1"/>
  <c r="C102" i="8"/>
  <c r="C100" i="12" s="1"/>
  <c r="J102" i="8"/>
  <c r="J100" i="12" s="1"/>
  <c r="C101" i="8"/>
  <c r="C99" i="12" s="1"/>
  <c r="J101" i="8"/>
  <c r="J99" i="12" s="1"/>
  <c r="C100" i="8"/>
  <c r="C98" i="12" s="1"/>
  <c r="J100" i="8"/>
  <c r="J98" i="12" s="1"/>
  <c r="C99" i="8"/>
  <c r="C97" i="12" s="1"/>
  <c r="J99" i="8"/>
  <c r="C98" i="8"/>
  <c r="C96" i="12" s="1"/>
  <c r="J98" i="8"/>
  <c r="J96" i="12" s="1"/>
  <c r="C97" i="8"/>
  <c r="C95" i="12" s="1"/>
  <c r="J97" i="8"/>
  <c r="J95" i="12" s="1"/>
  <c r="C96" i="8"/>
  <c r="C94" i="12" s="1"/>
  <c r="J96" i="8"/>
  <c r="J94" i="12" s="1"/>
  <c r="C95" i="8"/>
  <c r="C93" i="12" s="1"/>
  <c r="J95" i="8"/>
  <c r="C94" i="8"/>
  <c r="C92" i="12" s="1"/>
  <c r="J94" i="8"/>
  <c r="J92" i="12" s="1"/>
  <c r="C93" i="8"/>
  <c r="C91" i="12" s="1"/>
  <c r="J93" i="8"/>
  <c r="J91" i="12" s="1"/>
  <c r="C92" i="8"/>
  <c r="C90" i="12" s="1"/>
  <c r="J92" i="8"/>
  <c r="J90" i="12" s="1"/>
  <c r="C91" i="8"/>
  <c r="C89" i="12" s="1"/>
  <c r="J91" i="8"/>
  <c r="C90" i="8"/>
  <c r="C88" i="12" s="1"/>
  <c r="J90" i="8"/>
  <c r="J88" i="12" s="1"/>
  <c r="C89" i="8"/>
  <c r="C87" i="12" s="1"/>
  <c r="J89" i="8"/>
  <c r="J87" i="12" s="1"/>
  <c r="C88" i="8"/>
  <c r="C86" i="12" s="1"/>
  <c r="J88" i="8"/>
  <c r="C87" i="8"/>
  <c r="C85" i="12" s="1"/>
  <c r="J87" i="8"/>
  <c r="J85" i="12" s="1"/>
  <c r="C86" i="8"/>
  <c r="C84" i="12" s="1"/>
  <c r="J86" i="8"/>
  <c r="C85" i="8"/>
  <c r="C83" i="12" s="1"/>
  <c r="J85" i="8"/>
  <c r="C84" i="8"/>
  <c r="C82" i="12" s="1"/>
  <c r="J84" i="8"/>
  <c r="C83" i="8"/>
  <c r="C81" i="12" s="1"/>
  <c r="J83" i="8"/>
  <c r="J81" i="12" s="1"/>
  <c r="C82" i="8"/>
  <c r="C80" i="12" s="1"/>
  <c r="J82" i="8"/>
  <c r="C81" i="8"/>
  <c r="C79" i="12" s="1"/>
  <c r="J81" i="8"/>
  <c r="J79" i="12" s="1"/>
  <c r="C80" i="8"/>
  <c r="C78" i="12" s="1"/>
  <c r="J80" i="8"/>
  <c r="C79" i="8"/>
  <c r="C77" i="12" s="1"/>
  <c r="J79" i="8"/>
  <c r="J77" i="12" s="1"/>
  <c r="C78" i="8"/>
  <c r="C76" i="12" s="1"/>
  <c r="J78" i="8"/>
  <c r="C77" i="8"/>
  <c r="C75" i="12" s="1"/>
  <c r="J77" i="8"/>
  <c r="J75" i="12" s="1"/>
  <c r="C76" i="8"/>
  <c r="C74" i="12" s="1"/>
  <c r="J76" i="8"/>
  <c r="C75" i="8"/>
  <c r="C73" i="12" s="1"/>
  <c r="J75" i="8"/>
  <c r="C74" i="8"/>
  <c r="C72" i="12" s="1"/>
  <c r="J74" i="8"/>
  <c r="C73" i="8"/>
  <c r="C71" i="12" s="1"/>
  <c r="J73" i="8"/>
  <c r="J71" i="12" s="1"/>
  <c r="C72" i="8"/>
  <c r="C70" i="12" s="1"/>
  <c r="J72" i="8"/>
  <c r="J70" i="12" s="1"/>
  <c r="C71" i="8"/>
  <c r="C69" i="12" s="1"/>
  <c r="J71" i="8"/>
  <c r="C70" i="8"/>
  <c r="C68" i="12" s="1"/>
  <c r="J70" i="8"/>
  <c r="J68" i="12" s="1"/>
  <c r="C69" i="8"/>
  <c r="C67" i="12" s="1"/>
  <c r="J69" i="8"/>
  <c r="C68" i="8"/>
  <c r="C66" i="12" s="1"/>
  <c r="J68" i="8"/>
  <c r="J66" i="12" s="1"/>
  <c r="C67" i="8"/>
  <c r="C65" i="12" s="1"/>
  <c r="J67" i="8"/>
  <c r="C66" i="8"/>
  <c r="C64" i="12" s="1"/>
  <c r="J66" i="8"/>
  <c r="J64" i="12" s="1"/>
  <c r="C65" i="8"/>
  <c r="C63" i="12" s="1"/>
  <c r="J65" i="8"/>
  <c r="C64" i="8"/>
  <c r="C62" i="12" s="1"/>
  <c r="J64" i="8"/>
  <c r="J62" i="12" s="1"/>
  <c r="C63" i="8"/>
  <c r="C61" i="12" s="1"/>
  <c r="J63" i="8"/>
  <c r="C62" i="8"/>
  <c r="C60" i="12" s="1"/>
  <c r="J62" i="8"/>
  <c r="J60" i="12" s="1"/>
  <c r="C61" i="8"/>
  <c r="C59" i="12" s="1"/>
  <c r="J61" i="8"/>
  <c r="C60" i="8"/>
  <c r="C58" i="12" s="1"/>
  <c r="J60" i="8"/>
  <c r="J58" i="12" s="1"/>
  <c r="C59" i="8"/>
  <c r="C57" i="12" s="1"/>
  <c r="J59" i="8"/>
  <c r="C58" i="8"/>
  <c r="C56" i="12" s="1"/>
  <c r="J58" i="8"/>
  <c r="J56" i="12" s="1"/>
  <c r="C57" i="8"/>
  <c r="C55" i="12" s="1"/>
  <c r="J57" i="8"/>
  <c r="C56" i="8"/>
  <c r="C54" i="12" s="1"/>
  <c r="J56" i="8"/>
  <c r="J54" i="12" s="1"/>
  <c r="C55" i="8"/>
  <c r="C53" i="12" s="1"/>
  <c r="J55" i="8"/>
  <c r="C54" i="8"/>
  <c r="C52" i="12" s="1"/>
  <c r="J54" i="8"/>
  <c r="J52" i="12" s="1"/>
  <c r="C53" i="8"/>
  <c r="C51" i="12" s="1"/>
  <c r="J53" i="8"/>
  <c r="C52" i="8"/>
  <c r="C50" i="12" s="1"/>
  <c r="J52" i="8"/>
  <c r="J50" i="12" s="1"/>
  <c r="C51" i="8"/>
  <c r="C49" i="12" s="1"/>
  <c r="J51" i="8"/>
  <c r="C50" i="8"/>
  <c r="C48" i="12" s="1"/>
  <c r="J50" i="8"/>
  <c r="J48" i="12" s="1"/>
  <c r="C49" i="8"/>
  <c r="C47" i="12" s="1"/>
  <c r="J49" i="8"/>
  <c r="C48" i="8"/>
  <c r="C46" i="12" s="1"/>
  <c r="J48" i="8"/>
  <c r="J46" i="12" s="1"/>
  <c r="C47" i="8"/>
  <c r="C45" i="12" s="1"/>
  <c r="J47" i="8"/>
  <c r="C46" i="8"/>
  <c r="C44" i="12" s="1"/>
  <c r="J46" i="8"/>
  <c r="J44" i="12" s="1"/>
  <c r="C45" i="8"/>
  <c r="C43" i="12" s="1"/>
  <c r="J45" i="8"/>
  <c r="C44" i="8"/>
  <c r="C42" i="12" s="1"/>
  <c r="J44" i="8"/>
  <c r="J42" i="12" s="1"/>
  <c r="C43" i="8"/>
  <c r="C41" i="12" s="1"/>
  <c r="C42" i="8"/>
  <c r="C40" i="12" s="1"/>
  <c r="J42" i="8"/>
  <c r="J40" i="12" s="1"/>
  <c r="C41" i="8"/>
  <c r="C39" i="12" s="1"/>
  <c r="J41" i="8"/>
  <c r="J39" i="12" s="1"/>
  <c r="C40" i="8"/>
  <c r="C38" i="12" s="1"/>
  <c r="J40" i="8"/>
  <c r="J38" i="12" s="1"/>
  <c r="C39" i="8"/>
  <c r="C37" i="12" s="1"/>
  <c r="J39" i="8"/>
  <c r="J37" i="12" s="1"/>
  <c r="C38" i="8"/>
  <c r="C36" i="12" s="1"/>
  <c r="J38" i="8"/>
  <c r="J36" i="12" s="1"/>
  <c r="C37" i="8"/>
  <c r="C35" i="12" s="1"/>
  <c r="J37" i="8"/>
  <c r="J35" i="12" s="1"/>
  <c r="C36" i="8"/>
  <c r="C34" i="12" s="1"/>
  <c r="J36" i="8"/>
  <c r="J34" i="12" s="1"/>
  <c r="C35" i="8"/>
  <c r="C33" i="12" s="1"/>
  <c r="J35" i="8"/>
  <c r="J33" i="12" s="1"/>
  <c r="C34" i="8"/>
  <c r="C32" i="12" s="1"/>
  <c r="J34" i="8"/>
  <c r="J32" i="12" s="1"/>
  <c r="C33" i="8"/>
  <c r="C31" i="12" s="1"/>
  <c r="J33" i="8"/>
  <c r="J31" i="12" s="1"/>
  <c r="C32" i="8"/>
  <c r="C30" i="12" s="1"/>
  <c r="J32" i="8"/>
  <c r="J30" i="12" s="1"/>
  <c r="C31" i="8"/>
  <c r="C29" i="12" s="1"/>
  <c r="J31" i="8"/>
  <c r="J29" i="12" s="1"/>
  <c r="C30" i="8"/>
  <c r="C28" i="12" s="1"/>
  <c r="J30" i="8"/>
  <c r="J28" i="12" s="1"/>
  <c r="C29" i="8"/>
  <c r="C27" i="12" s="1"/>
  <c r="J29" i="8"/>
  <c r="J27" i="12" s="1"/>
  <c r="C28" i="8"/>
  <c r="C26" i="12" s="1"/>
  <c r="J28" i="8"/>
  <c r="J26" i="12" s="1"/>
  <c r="C27" i="8"/>
  <c r="C25" i="12" s="1"/>
  <c r="J27" i="8"/>
  <c r="J25" i="12" s="1"/>
  <c r="C26" i="8"/>
  <c r="C24" i="12" s="1"/>
  <c r="J26" i="8"/>
  <c r="J24" i="12" s="1"/>
  <c r="C25" i="8"/>
  <c r="C23" i="12" s="1"/>
  <c r="J25" i="8"/>
  <c r="J23" i="12" s="1"/>
  <c r="C24" i="8"/>
  <c r="C22" i="12" s="1"/>
  <c r="J24" i="8"/>
  <c r="J22" i="12" s="1"/>
  <c r="C23" i="8"/>
  <c r="C21" i="12" s="1"/>
  <c r="J23" i="8"/>
  <c r="J21" i="12" s="1"/>
  <c r="C22" i="8"/>
  <c r="C20" i="12" s="1"/>
  <c r="J22" i="8"/>
  <c r="J20" i="12" s="1"/>
  <c r="C21" i="8"/>
  <c r="C19" i="12" s="1"/>
  <c r="J21" i="8"/>
  <c r="J19" i="12" s="1"/>
  <c r="C20" i="8"/>
  <c r="C18" i="12" s="1"/>
  <c r="J20" i="8"/>
  <c r="J18" i="12" s="1"/>
  <c r="J19" i="8"/>
  <c r="C18" i="8"/>
  <c r="C16" i="12" s="1"/>
  <c r="J18" i="8"/>
  <c r="C17" i="8"/>
  <c r="C15" i="12" s="1"/>
  <c r="J17" i="8"/>
  <c r="C16" i="8"/>
  <c r="C14" i="12" s="1"/>
  <c r="J16" i="8"/>
  <c r="J14" i="12" s="1"/>
  <c r="C15" i="8"/>
  <c r="C13" i="12" s="1"/>
  <c r="J15" i="8"/>
  <c r="C14" i="8"/>
  <c r="C12" i="12" s="1"/>
  <c r="J14" i="8"/>
  <c r="J12" i="12" s="1"/>
  <c r="C13" i="8"/>
  <c r="C11" i="12" s="1"/>
  <c r="J13" i="8"/>
  <c r="J12" i="8"/>
  <c r="J10" i="12" s="1"/>
  <c r="C11" i="8"/>
  <c r="C9" i="12" s="1"/>
  <c r="J11" i="8"/>
  <c r="J9" i="12" s="1"/>
  <c r="C10" i="8"/>
  <c r="C8" i="12" s="1"/>
  <c r="J10" i="8"/>
  <c r="J8" i="12" s="1"/>
  <c r="C9" i="8"/>
  <c r="C7" i="12" s="1"/>
  <c r="J9" i="8"/>
  <c r="J7" i="12" s="1"/>
  <c r="C8" i="8"/>
  <c r="C6" i="12" s="1"/>
  <c r="J8" i="8"/>
  <c r="J6" i="12" s="1"/>
  <c r="C7" i="8"/>
  <c r="J7" i="8"/>
  <c r="J5" i="12" s="1"/>
  <c r="C6" i="8"/>
  <c r="C4" i="12" s="1"/>
  <c r="J6" i="8"/>
  <c r="J4" i="12" s="1"/>
  <c r="H104" i="8"/>
  <c r="H102" i="12" s="1"/>
  <c r="H103" i="8"/>
  <c r="H101" i="12" s="1"/>
  <c r="H102" i="8"/>
  <c r="H101" i="8"/>
  <c r="H99" i="12" s="1"/>
  <c r="H100" i="8"/>
  <c r="H98" i="12" s="1"/>
  <c r="H99" i="8"/>
  <c r="H97" i="12" s="1"/>
  <c r="H98" i="8"/>
  <c r="H97" i="8"/>
  <c r="H95" i="12" s="1"/>
  <c r="H96" i="8"/>
  <c r="H94" i="12" s="1"/>
  <c r="H95" i="8"/>
  <c r="H93" i="12" s="1"/>
  <c r="H94" i="8"/>
  <c r="H93" i="8"/>
  <c r="H91" i="12" s="1"/>
  <c r="H92" i="8"/>
  <c r="H90" i="12" s="1"/>
  <c r="H91" i="8"/>
  <c r="H89" i="12" s="1"/>
  <c r="H90" i="8"/>
  <c r="H89" i="8"/>
  <c r="H87" i="12" s="1"/>
  <c r="H88" i="8"/>
  <c r="H87" i="8"/>
  <c r="H85" i="12" s="1"/>
  <c r="H86" i="8"/>
  <c r="H85" i="8"/>
  <c r="H83" i="12" s="1"/>
  <c r="H84" i="8"/>
  <c r="H83" i="8"/>
  <c r="H81" i="12" s="1"/>
  <c r="H82" i="8"/>
  <c r="H81" i="8"/>
  <c r="H79" i="12" s="1"/>
  <c r="H80" i="8"/>
  <c r="H79" i="8"/>
  <c r="H77" i="12" s="1"/>
  <c r="H78" i="8"/>
  <c r="H77" i="8"/>
  <c r="H75" i="12" s="1"/>
  <c r="H76" i="8"/>
  <c r="H75" i="8"/>
  <c r="H73" i="12" s="1"/>
  <c r="H74" i="8"/>
  <c r="H73" i="8"/>
  <c r="H71" i="12" s="1"/>
  <c r="H72" i="8"/>
  <c r="H70" i="12" s="1"/>
  <c r="H71" i="8"/>
  <c r="H69" i="12" s="1"/>
  <c r="H70" i="8"/>
  <c r="H69" i="8"/>
  <c r="H67" i="12" s="1"/>
  <c r="H68" i="8"/>
  <c r="H67" i="8"/>
  <c r="H65" i="12" s="1"/>
  <c r="H66" i="8"/>
  <c r="H65" i="8"/>
  <c r="H63" i="12" s="1"/>
  <c r="H64" i="8"/>
  <c r="H62" i="12" s="1"/>
  <c r="H63" i="8"/>
  <c r="H61" i="12" s="1"/>
  <c r="H62" i="8"/>
  <c r="H61" i="8"/>
  <c r="H59" i="12" s="1"/>
  <c r="H60" i="8"/>
  <c r="H59" i="8"/>
  <c r="H57" i="12" s="1"/>
  <c r="H58" i="8"/>
  <c r="H56" i="12" s="1"/>
  <c r="H57" i="8"/>
  <c r="H55" i="12" s="1"/>
  <c r="H56" i="8"/>
  <c r="H54" i="12" s="1"/>
  <c r="H55" i="8"/>
  <c r="H53" i="12" s="1"/>
  <c r="H54" i="8"/>
  <c r="H53" i="8"/>
  <c r="H51" i="12" s="1"/>
  <c r="H52" i="8"/>
  <c r="H51" i="8"/>
  <c r="H49" i="12" s="1"/>
  <c r="H50" i="8"/>
  <c r="H49" i="8"/>
  <c r="H47" i="12" s="1"/>
  <c r="H48" i="8"/>
  <c r="H46" i="12" s="1"/>
  <c r="H47" i="8"/>
  <c r="H45" i="12" s="1"/>
  <c r="H46" i="8"/>
  <c r="H45" i="8"/>
  <c r="H43" i="12" s="1"/>
  <c r="H44" i="8"/>
  <c r="H43" i="8"/>
  <c r="H41" i="12" s="1"/>
  <c r="H42" i="8"/>
  <c r="H41" i="8"/>
  <c r="H39" i="12" s="1"/>
  <c r="H40" i="8"/>
  <c r="H39" i="8"/>
  <c r="H37" i="12" s="1"/>
  <c r="H38" i="8"/>
  <c r="H36" i="8"/>
  <c r="H34" i="12" s="1"/>
  <c r="H35" i="8"/>
  <c r="H34" i="8"/>
  <c r="H32" i="12" s="1"/>
  <c r="H33" i="8"/>
  <c r="H32" i="8"/>
  <c r="H30" i="12" s="1"/>
  <c r="H31" i="8"/>
  <c r="H30" i="8"/>
  <c r="H28" i="12" s="1"/>
  <c r="H29" i="8"/>
  <c r="H28" i="8"/>
  <c r="H26" i="12" s="1"/>
  <c r="H27" i="8"/>
  <c r="H26" i="8"/>
  <c r="H24" i="12" s="1"/>
  <c r="H25" i="8"/>
  <c r="H24" i="8"/>
  <c r="H22" i="12" s="1"/>
  <c r="H23" i="8"/>
  <c r="H22" i="8"/>
  <c r="H20" i="12" s="1"/>
  <c r="H21" i="8"/>
  <c r="H20" i="8"/>
  <c r="H18" i="12" s="1"/>
  <c r="H19" i="8"/>
  <c r="H18" i="8"/>
  <c r="H16" i="12" s="1"/>
  <c r="H17" i="8"/>
  <c r="H16" i="8"/>
  <c r="H14" i="12" s="1"/>
  <c r="H15" i="8"/>
  <c r="H14" i="8"/>
  <c r="H12" i="12" s="1"/>
  <c r="H13" i="8"/>
  <c r="H12" i="8"/>
  <c r="H10" i="12" s="1"/>
  <c r="H11" i="8"/>
  <c r="H10" i="8"/>
  <c r="H8" i="12" s="1"/>
  <c r="H9" i="8"/>
  <c r="H8" i="8"/>
  <c r="H6" i="12" s="1"/>
  <c r="H7" i="8"/>
  <c r="H6" i="8"/>
  <c r="H4" i="12" s="1"/>
  <c r="H5" i="8"/>
  <c r="J5" i="8"/>
  <c r="I104" i="8"/>
  <c r="I102" i="12" s="1"/>
  <c r="I103" i="8"/>
  <c r="I101" i="12" s="1"/>
  <c r="I102" i="8"/>
  <c r="I100" i="12" s="1"/>
  <c r="I101" i="8"/>
  <c r="I99" i="12" s="1"/>
  <c r="I100" i="8"/>
  <c r="I98" i="12" s="1"/>
  <c r="I99" i="8"/>
  <c r="I97" i="12" s="1"/>
  <c r="I98" i="8"/>
  <c r="I96" i="12" s="1"/>
  <c r="I97" i="8"/>
  <c r="I95" i="12" s="1"/>
  <c r="I96" i="8"/>
  <c r="I94" i="12" s="1"/>
  <c r="I95" i="8"/>
  <c r="I93" i="12" s="1"/>
  <c r="I94" i="8"/>
  <c r="I92" i="12" s="1"/>
  <c r="I93" i="8"/>
  <c r="I91" i="12" s="1"/>
  <c r="I92" i="8"/>
  <c r="I90" i="12" s="1"/>
  <c r="I91" i="8"/>
  <c r="I89" i="12" s="1"/>
  <c r="I90" i="8"/>
  <c r="I88" i="12" s="1"/>
  <c r="I89" i="8"/>
  <c r="I88" i="8"/>
  <c r="I86" i="12" s="1"/>
  <c r="I87" i="8"/>
  <c r="I86" i="8"/>
  <c r="I84" i="12" s="1"/>
  <c r="I85" i="8"/>
  <c r="I84" i="8"/>
  <c r="I82" i="12" s="1"/>
  <c r="I83" i="8"/>
  <c r="I82" i="8"/>
  <c r="I80" i="12" s="1"/>
  <c r="I81" i="8"/>
  <c r="I80" i="8"/>
  <c r="I78" i="12" s="1"/>
  <c r="I79" i="8"/>
  <c r="I78" i="8"/>
  <c r="I76" i="12" s="1"/>
  <c r="I77" i="8"/>
  <c r="I76" i="8"/>
  <c r="I74" i="12" s="1"/>
  <c r="I75" i="8"/>
  <c r="I74" i="8"/>
  <c r="I72" i="12" s="1"/>
  <c r="I73" i="8"/>
  <c r="I71" i="12" s="1"/>
  <c r="I72" i="8"/>
  <c r="I70" i="12" s="1"/>
  <c r="I71" i="8"/>
  <c r="I70" i="8"/>
  <c r="I68" i="12" s="1"/>
  <c r="I69" i="8"/>
  <c r="I68" i="8"/>
  <c r="I66" i="12" s="1"/>
  <c r="I67" i="8"/>
  <c r="I65" i="12" s="1"/>
  <c r="I66" i="8"/>
  <c r="I64" i="12" s="1"/>
  <c r="I65" i="8"/>
  <c r="I63" i="12" s="1"/>
  <c r="I64" i="8"/>
  <c r="I62" i="12" s="1"/>
  <c r="I63" i="8"/>
  <c r="I62" i="8"/>
  <c r="I60" i="12" s="1"/>
  <c r="I61" i="8"/>
  <c r="I60" i="8"/>
  <c r="I58" i="12" s="1"/>
  <c r="I59" i="8"/>
  <c r="I57" i="12" s="1"/>
  <c r="I58" i="8"/>
  <c r="I56" i="12" s="1"/>
  <c r="I57" i="8"/>
  <c r="I55" i="12" s="1"/>
  <c r="I56" i="8"/>
  <c r="I54" i="12" s="1"/>
  <c r="I55" i="8"/>
  <c r="I54" i="8"/>
  <c r="I52" i="12" s="1"/>
  <c r="I53" i="8"/>
  <c r="I52" i="8"/>
  <c r="I50" i="12" s="1"/>
  <c r="I51" i="8"/>
  <c r="I50" i="8"/>
  <c r="I49" i="8"/>
  <c r="I47" i="12" s="1"/>
  <c r="I48" i="8"/>
  <c r="I47" i="8"/>
  <c r="I46" i="8"/>
  <c r="I45" i="8"/>
  <c r="I44" i="8"/>
  <c r="I43" i="8"/>
  <c r="I42" i="8"/>
  <c r="I40" i="12" s="1"/>
  <c r="I41" i="8"/>
  <c r="I40" i="8"/>
  <c r="I39" i="8"/>
  <c r="I38" i="8"/>
  <c r="I36" i="12" s="1"/>
  <c r="I37" i="8"/>
  <c r="I36" i="8"/>
  <c r="I35" i="8"/>
  <c r="I34" i="8"/>
  <c r="I32" i="12" s="1"/>
  <c r="I33" i="8"/>
  <c r="I32" i="8"/>
  <c r="I30" i="12" s="1"/>
  <c r="I31" i="8"/>
  <c r="I29" i="12" s="1"/>
  <c r="I30" i="8"/>
  <c r="I28" i="12" s="1"/>
  <c r="I29" i="8"/>
  <c r="I27" i="12" s="1"/>
  <c r="I28" i="8"/>
  <c r="I26" i="12" s="1"/>
  <c r="I27" i="8"/>
  <c r="I26" i="8"/>
  <c r="I25" i="8"/>
  <c r="I24" i="8"/>
  <c r="I23" i="8"/>
  <c r="I21" i="12" s="1"/>
  <c r="I22" i="8"/>
  <c r="I21" i="8"/>
  <c r="I19" i="12" s="1"/>
  <c r="I20" i="8"/>
  <c r="I18" i="12" s="1"/>
  <c r="I19" i="8"/>
  <c r="I18" i="8"/>
  <c r="I17" i="8"/>
  <c r="I15" i="12" s="1"/>
  <c r="I16" i="8"/>
  <c r="I15" i="8"/>
  <c r="I14" i="8"/>
  <c r="I13" i="8"/>
  <c r="I11" i="12" s="1"/>
  <c r="I12" i="8"/>
  <c r="I11" i="8"/>
  <c r="I10" i="8"/>
  <c r="I8" i="12" s="1"/>
  <c r="I9" i="8"/>
  <c r="I8" i="8"/>
  <c r="I6" i="12" s="1"/>
  <c r="I7" i="8"/>
  <c r="I5" i="12" s="1"/>
  <c r="I6" i="8"/>
  <c r="I5" i="8"/>
  <c r="D5" i="8"/>
  <c r="E5" i="8"/>
  <c r="F5" i="8"/>
  <c r="G5" i="8"/>
  <c r="D6" i="8"/>
  <c r="D4" i="12" s="1"/>
  <c r="M4" i="12" s="1"/>
  <c r="E6" i="8"/>
  <c r="E4" i="12" s="1"/>
  <c r="N4" i="12" s="1"/>
  <c r="F6" i="8"/>
  <c r="F4" i="12" s="1"/>
  <c r="O4" i="12" s="1"/>
  <c r="G6" i="8"/>
  <c r="G4" i="12" s="1"/>
  <c r="P4" i="12" s="1"/>
  <c r="D7" i="8"/>
  <c r="D5" i="12" s="1"/>
  <c r="M5" i="12" s="1"/>
  <c r="E7" i="8"/>
  <c r="E5" i="12" s="1"/>
  <c r="N5" i="12" s="1"/>
  <c r="F7" i="8"/>
  <c r="F5" i="12" s="1"/>
  <c r="O5" i="12" s="1"/>
  <c r="G7" i="8"/>
  <c r="G5" i="12" s="1"/>
  <c r="P5" i="12" s="1"/>
  <c r="D8" i="8"/>
  <c r="D6" i="12" s="1"/>
  <c r="M6" i="12" s="1"/>
  <c r="E8" i="8"/>
  <c r="E6" i="12" s="1"/>
  <c r="N6" i="12" s="1"/>
  <c r="F8" i="8"/>
  <c r="F6" i="12" s="1"/>
  <c r="O6" i="12" s="1"/>
  <c r="G8" i="8"/>
  <c r="G6" i="12" s="1"/>
  <c r="P6" i="12" s="1"/>
  <c r="D9" i="8"/>
  <c r="D7" i="12" s="1"/>
  <c r="M7" i="12" s="1"/>
  <c r="E9" i="8"/>
  <c r="E7" i="12" s="1"/>
  <c r="N7" i="12" s="1"/>
  <c r="F9" i="8"/>
  <c r="F7" i="12" s="1"/>
  <c r="O7" i="12" s="1"/>
  <c r="G9" i="8"/>
  <c r="G7" i="12" s="1"/>
  <c r="P7" i="12" s="1"/>
  <c r="D10" i="8"/>
  <c r="D8" i="12" s="1"/>
  <c r="M8" i="12" s="1"/>
  <c r="E10" i="8"/>
  <c r="E8" i="12" s="1"/>
  <c r="N8" i="12" s="1"/>
  <c r="F10" i="8"/>
  <c r="F8" i="12" s="1"/>
  <c r="O8" i="12" s="1"/>
  <c r="G10" i="8"/>
  <c r="G8" i="12" s="1"/>
  <c r="P8" i="12" s="1"/>
  <c r="D11" i="8"/>
  <c r="D9" i="12" s="1"/>
  <c r="M9" i="12" s="1"/>
  <c r="E11" i="8"/>
  <c r="E9" i="12" s="1"/>
  <c r="N9" i="12" s="1"/>
  <c r="F11" i="8"/>
  <c r="F9" i="12" s="1"/>
  <c r="O9" i="12" s="1"/>
  <c r="G11" i="8"/>
  <c r="G9" i="12" s="1"/>
  <c r="P9" i="12" s="1"/>
  <c r="D12" i="8"/>
  <c r="D10" i="12" s="1"/>
  <c r="M10" i="12" s="1"/>
  <c r="E12" i="8"/>
  <c r="E10" i="12" s="1"/>
  <c r="N10" i="12" s="1"/>
  <c r="F12" i="8"/>
  <c r="F10" i="12" s="1"/>
  <c r="O10" i="12" s="1"/>
  <c r="G12" i="8"/>
  <c r="G10" i="12" s="1"/>
  <c r="P10" i="12" s="1"/>
  <c r="D13" i="8"/>
  <c r="D11" i="12" s="1"/>
  <c r="M11" i="12" s="1"/>
  <c r="E13" i="8"/>
  <c r="E11" i="12" s="1"/>
  <c r="N11" i="12" s="1"/>
  <c r="F13" i="8"/>
  <c r="F11" i="12" s="1"/>
  <c r="O11" i="12" s="1"/>
  <c r="G13" i="8"/>
  <c r="G11" i="12" s="1"/>
  <c r="P11" i="12" s="1"/>
  <c r="D14" i="8"/>
  <c r="D12" i="12" s="1"/>
  <c r="M12" i="12" s="1"/>
  <c r="E14" i="8"/>
  <c r="E12" i="12" s="1"/>
  <c r="N12" i="12" s="1"/>
  <c r="F14" i="8"/>
  <c r="F12" i="12" s="1"/>
  <c r="O12" i="12" s="1"/>
  <c r="G14" i="8"/>
  <c r="G12" i="12" s="1"/>
  <c r="P12" i="12" s="1"/>
  <c r="D15" i="8"/>
  <c r="D13" i="12" s="1"/>
  <c r="M13" i="12" s="1"/>
  <c r="E15" i="8"/>
  <c r="E13" i="12" s="1"/>
  <c r="N13" i="12" s="1"/>
  <c r="F15" i="8"/>
  <c r="F13" i="12" s="1"/>
  <c r="O13" i="12" s="1"/>
  <c r="G15" i="8"/>
  <c r="G13" i="12" s="1"/>
  <c r="P13" i="12" s="1"/>
  <c r="D16" i="8"/>
  <c r="D14" i="12" s="1"/>
  <c r="M14" i="12" s="1"/>
  <c r="E16" i="8"/>
  <c r="E14" i="12" s="1"/>
  <c r="N14" i="12" s="1"/>
  <c r="F16" i="8"/>
  <c r="F14" i="12" s="1"/>
  <c r="O14" i="12" s="1"/>
  <c r="G16" i="8"/>
  <c r="G14" i="12" s="1"/>
  <c r="P14" i="12" s="1"/>
  <c r="D17" i="8"/>
  <c r="D15" i="12" s="1"/>
  <c r="M15" i="12" s="1"/>
  <c r="E17" i="8"/>
  <c r="E15" i="12" s="1"/>
  <c r="N15" i="12" s="1"/>
  <c r="F17" i="8"/>
  <c r="F15" i="12" s="1"/>
  <c r="O15" i="12" s="1"/>
  <c r="G17" i="8"/>
  <c r="G15" i="12" s="1"/>
  <c r="P15" i="12" s="1"/>
  <c r="D18" i="8"/>
  <c r="D16" i="12" s="1"/>
  <c r="M16" i="12" s="1"/>
  <c r="E18" i="8"/>
  <c r="E16" i="12" s="1"/>
  <c r="N16" i="12" s="1"/>
  <c r="F18" i="8"/>
  <c r="F16" i="12" s="1"/>
  <c r="O16" i="12" s="1"/>
  <c r="G18" i="8"/>
  <c r="G16" i="12" s="1"/>
  <c r="P16" i="12" s="1"/>
  <c r="D19" i="8"/>
  <c r="D17" i="12" s="1"/>
  <c r="M17" i="12" s="1"/>
  <c r="E19" i="8"/>
  <c r="E17" i="12" s="1"/>
  <c r="N17" i="12" s="1"/>
  <c r="F19" i="8"/>
  <c r="F17" i="12" s="1"/>
  <c r="O17" i="12" s="1"/>
  <c r="G19" i="8"/>
  <c r="G17" i="12" s="1"/>
  <c r="P17" i="12" s="1"/>
  <c r="D20" i="8"/>
  <c r="D18" i="12" s="1"/>
  <c r="M18" i="12" s="1"/>
  <c r="E20" i="8"/>
  <c r="E18" i="12" s="1"/>
  <c r="N18" i="12" s="1"/>
  <c r="F20" i="8"/>
  <c r="F18" i="12" s="1"/>
  <c r="O18" i="12" s="1"/>
  <c r="G20" i="8"/>
  <c r="G18" i="12" s="1"/>
  <c r="P18" i="12" s="1"/>
  <c r="D21" i="8"/>
  <c r="D19" i="12" s="1"/>
  <c r="M19" i="12" s="1"/>
  <c r="E21" i="8"/>
  <c r="E19" i="12" s="1"/>
  <c r="N19" i="12" s="1"/>
  <c r="F21" i="8"/>
  <c r="F19" i="12" s="1"/>
  <c r="O19" i="12" s="1"/>
  <c r="G21" i="8"/>
  <c r="G19" i="12" s="1"/>
  <c r="P19" i="12" s="1"/>
  <c r="D22" i="8"/>
  <c r="D20" i="12" s="1"/>
  <c r="M20" i="12" s="1"/>
  <c r="E22" i="8"/>
  <c r="E20" i="12" s="1"/>
  <c r="N20" i="12" s="1"/>
  <c r="F22" i="8"/>
  <c r="F20" i="12" s="1"/>
  <c r="O20" i="12" s="1"/>
  <c r="G22" i="8"/>
  <c r="G20" i="12" s="1"/>
  <c r="P20" i="12" s="1"/>
  <c r="D23" i="8"/>
  <c r="D21" i="12" s="1"/>
  <c r="M21" i="12" s="1"/>
  <c r="E23" i="8"/>
  <c r="E21" i="12" s="1"/>
  <c r="N21" i="12" s="1"/>
  <c r="F23" i="8"/>
  <c r="F21" i="12" s="1"/>
  <c r="O21" i="12" s="1"/>
  <c r="G23" i="8"/>
  <c r="G21" i="12" s="1"/>
  <c r="P21" i="12" s="1"/>
  <c r="D24" i="8"/>
  <c r="D22" i="12" s="1"/>
  <c r="M22" i="12" s="1"/>
  <c r="E24" i="8"/>
  <c r="E22" i="12" s="1"/>
  <c r="N22" i="12" s="1"/>
  <c r="F24" i="8"/>
  <c r="F22" i="12" s="1"/>
  <c r="O22" i="12" s="1"/>
  <c r="G24" i="8"/>
  <c r="G22" i="12" s="1"/>
  <c r="P22" i="12" s="1"/>
  <c r="D25" i="8"/>
  <c r="D23" i="12" s="1"/>
  <c r="M23" i="12" s="1"/>
  <c r="E25" i="8"/>
  <c r="E23" i="12" s="1"/>
  <c r="N23" i="12" s="1"/>
  <c r="F25" i="8"/>
  <c r="F23" i="12" s="1"/>
  <c r="O23" i="12" s="1"/>
  <c r="G25" i="8"/>
  <c r="G23" i="12" s="1"/>
  <c r="P23" i="12" s="1"/>
  <c r="D26" i="8"/>
  <c r="D24" i="12" s="1"/>
  <c r="M24" i="12" s="1"/>
  <c r="E26" i="8"/>
  <c r="E24" i="12" s="1"/>
  <c r="N24" i="12" s="1"/>
  <c r="F26" i="8"/>
  <c r="F24" i="12" s="1"/>
  <c r="O24" i="12" s="1"/>
  <c r="G26" i="8"/>
  <c r="G24" i="12" s="1"/>
  <c r="P24" i="12" s="1"/>
  <c r="D27" i="8"/>
  <c r="D25" i="12" s="1"/>
  <c r="M25" i="12" s="1"/>
  <c r="E27" i="8"/>
  <c r="E25" i="12" s="1"/>
  <c r="N25" i="12" s="1"/>
  <c r="F27" i="8"/>
  <c r="F25" i="12" s="1"/>
  <c r="O25" i="12" s="1"/>
  <c r="G27" i="8"/>
  <c r="G25" i="12" s="1"/>
  <c r="P25" i="12" s="1"/>
  <c r="D28" i="8"/>
  <c r="D26" i="12" s="1"/>
  <c r="M26" i="12" s="1"/>
  <c r="E28" i="8"/>
  <c r="E26" i="12" s="1"/>
  <c r="N26" i="12" s="1"/>
  <c r="F28" i="8"/>
  <c r="F26" i="12" s="1"/>
  <c r="O26" i="12" s="1"/>
  <c r="G28" i="8"/>
  <c r="G26" i="12" s="1"/>
  <c r="P26" i="12" s="1"/>
  <c r="D29" i="8"/>
  <c r="D27" i="12" s="1"/>
  <c r="M27" i="12" s="1"/>
  <c r="E29" i="8"/>
  <c r="E27" i="12" s="1"/>
  <c r="N27" i="12" s="1"/>
  <c r="F29" i="8"/>
  <c r="F27" i="12" s="1"/>
  <c r="O27" i="12" s="1"/>
  <c r="G29" i="8"/>
  <c r="G27" i="12" s="1"/>
  <c r="P27" i="12" s="1"/>
  <c r="D30" i="8"/>
  <c r="D28" i="12" s="1"/>
  <c r="M28" i="12" s="1"/>
  <c r="E30" i="8"/>
  <c r="E28" i="12" s="1"/>
  <c r="N28" i="12" s="1"/>
  <c r="F30" i="8"/>
  <c r="F28" i="12" s="1"/>
  <c r="O28" i="12" s="1"/>
  <c r="G30" i="8"/>
  <c r="G28" i="12" s="1"/>
  <c r="P28" i="12" s="1"/>
  <c r="D31" i="8"/>
  <c r="D29" i="12" s="1"/>
  <c r="M29" i="12" s="1"/>
  <c r="E31" i="8"/>
  <c r="E29" i="12" s="1"/>
  <c r="N29" i="12" s="1"/>
  <c r="F31" i="8"/>
  <c r="F29" i="12" s="1"/>
  <c r="O29" i="12" s="1"/>
  <c r="G31" i="8"/>
  <c r="G29" i="12" s="1"/>
  <c r="P29" i="12" s="1"/>
  <c r="D32" i="8"/>
  <c r="D30" i="12" s="1"/>
  <c r="M30" i="12" s="1"/>
  <c r="E32" i="8"/>
  <c r="E30" i="12" s="1"/>
  <c r="N30" i="12" s="1"/>
  <c r="F32" i="8"/>
  <c r="F30" i="12" s="1"/>
  <c r="O30" i="12" s="1"/>
  <c r="G32" i="8"/>
  <c r="G30" i="12" s="1"/>
  <c r="P30" i="12" s="1"/>
  <c r="D33" i="8"/>
  <c r="D31" i="12" s="1"/>
  <c r="M31" i="12" s="1"/>
  <c r="E33" i="8"/>
  <c r="E31" i="12" s="1"/>
  <c r="N31" i="12" s="1"/>
  <c r="F33" i="8"/>
  <c r="F31" i="12" s="1"/>
  <c r="O31" i="12" s="1"/>
  <c r="G33" i="8"/>
  <c r="G31" i="12" s="1"/>
  <c r="P31" i="12" s="1"/>
  <c r="D34" i="8"/>
  <c r="D32" i="12" s="1"/>
  <c r="M32" i="12" s="1"/>
  <c r="E34" i="8"/>
  <c r="E32" i="12" s="1"/>
  <c r="N32" i="12" s="1"/>
  <c r="F34" i="8"/>
  <c r="F32" i="12" s="1"/>
  <c r="O32" i="12" s="1"/>
  <c r="G34" i="8"/>
  <c r="G32" i="12" s="1"/>
  <c r="P32" i="12" s="1"/>
  <c r="D35" i="8"/>
  <c r="D33" i="12" s="1"/>
  <c r="M33" i="12" s="1"/>
  <c r="E35" i="8"/>
  <c r="E33" i="12" s="1"/>
  <c r="N33" i="12" s="1"/>
  <c r="F35" i="8"/>
  <c r="F33" i="12" s="1"/>
  <c r="O33" i="12" s="1"/>
  <c r="G35" i="8"/>
  <c r="G33" i="12" s="1"/>
  <c r="P33" i="12" s="1"/>
  <c r="D36" i="8"/>
  <c r="D34" i="12" s="1"/>
  <c r="M34" i="12" s="1"/>
  <c r="E36" i="8"/>
  <c r="E34" i="12" s="1"/>
  <c r="N34" i="12" s="1"/>
  <c r="F36" i="8"/>
  <c r="F34" i="12" s="1"/>
  <c r="O34" i="12" s="1"/>
  <c r="G36" i="8"/>
  <c r="G34" i="12" s="1"/>
  <c r="P34" i="12" s="1"/>
  <c r="D37" i="8"/>
  <c r="D35" i="12" s="1"/>
  <c r="M35" i="12" s="1"/>
  <c r="E37" i="8"/>
  <c r="E35" i="12" s="1"/>
  <c r="N35" i="12" s="1"/>
  <c r="F37" i="8"/>
  <c r="F35" i="12" s="1"/>
  <c r="O35" i="12" s="1"/>
  <c r="G37" i="8"/>
  <c r="G35" i="12" s="1"/>
  <c r="P35" i="12" s="1"/>
  <c r="D38" i="8"/>
  <c r="D36" i="12" s="1"/>
  <c r="M36" i="12" s="1"/>
  <c r="E38" i="8"/>
  <c r="E36" i="12" s="1"/>
  <c r="N36" i="12" s="1"/>
  <c r="F38" i="8"/>
  <c r="F36" i="12" s="1"/>
  <c r="O36" i="12" s="1"/>
  <c r="G38" i="8"/>
  <c r="G36" i="12" s="1"/>
  <c r="P36" i="12" s="1"/>
  <c r="D39" i="8"/>
  <c r="D37" i="12" s="1"/>
  <c r="M37" i="12" s="1"/>
  <c r="E39" i="8"/>
  <c r="E37" i="12" s="1"/>
  <c r="N37" i="12" s="1"/>
  <c r="F39" i="8"/>
  <c r="F37" i="12" s="1"/>
  <c r="O37" i="12" s="1"/>
  <c r="G39" i="8"/>
  <c r="G37" i="12" s="1"/>
  <c r="P37" i="12" s="1"/>
  <c r="D40" i="8"/>
  <c r="D38" i="12" s="1"/>
  <c r="M38" i="12" s="1"/>
  <c r="E40" i="8"/>
  <c r="E38" i="12" s="1"/>
  <c r="N38" i="12" s="1"/>
  <c r="F40" i="8"/>
  <c r="F38" i="12" s="1"/>
  <c r="O38" i="12" s="1"/>
  <c r="G40" i="8"/>
  <c r="G38" i="12" s="1"/>
  <c r="P38" i="12" s="1"/>
  <c r="D41" i="8"/>
  <c r="D39" i="12" s="1"/>
  <c r="M39" i="12" s="1"/>
  <c r="E41" i="8"/>
  <c r="E39" i="12" s="1"/>
  <c r="N39" i="12" s="1"/>
  <c r="F41" i="8"/>
  <c r="F39" i="12" s="1"/>
  <c r="O39" i="12" s="1"/>
  <c r="G41" i="8"/>
  <c r="G39" i="12" s="1"/>
  <c r="P39" i="12" s="1"/>
  <c r="D42" i="8"/>
  <c r="D40" i="12" s="1"/>
  <c r="M40" i="12" s="1"/>
  <c r="E42" i="8"/>
  <c r="E40" i="12" s="1"/>
  <c r="N40" i="12" s="1"/>
  <c r="F42" i="8"/>
  <c r="F40" i="12" s="1"/>
  <c r="O40" i="12" s="1"/>
  <c r="G42" i="8"/>
  <c r="G40" i="12" s="1"/>
  <c r="P40" i="12" s="1"/>
  <c r="D43" i="8"/>
  <c r="D41" i="12" s="1"/>
  <c r="M41" i="12" s="1"/>
  <c r="E43" i="8"/>
  <c r="E41" i="12" s="1"/>
  <c r="N41" i="12" s="1"/>
  <c r="F43" i="8"/>
  <c r="F41" i="12" s="1"/>
  <c r="O41" i="12" s="1"/>
  <c r="G43" i="8"/>
  <c r="G41" i="12" s="1"/>
  <c r="P41" i="12" s="1"/>
  <c r="D44" i="8"/>
  <c r="D42" i="12" s="1"/>
  <c r="M42" i="12" s="1"/>
  <c r="E44" i="8"/>
  <c r="E42" i="12" s="1"/>
  <c r="N42" i="12" s="1"/>
  <c r="F44" i="8"/>
  <c r="F42" i="12" s="1"/>
  <c r="O42" i="12" s="1"/>
  <c r="G44" i="8"/>
  <c r="G42" i="12" s="1"/>
  <c r="P42" i="12" s="1"/>
  <c r="D45" i="8"/>
  <c r="D43" i="12" s="1"/>
  <c r="M43" i="12" s="1"/>
  <c r="E45" i="8"/>
  <c r="E43" i="12" s="1"/>
  <c r="N43" i="12" s="1"/>
  <c r="F45" i="8"/>
  <c r="F43" i="12" s="1"/>
  <c r="O43" i="12" s="1"/>
  <c r="G45" i="8"/>
  <c r="G43" i="12" s="1"/>
  <c r="P43" i="12" s="1"/>
  <c r="D46" i="8"/>
  <c r="D44" i="12" s="1"/>
  <c r="M44" i="12" s="1"/>
  <c r="E46" i="8"/>
  <c r="E44" i="12" s="1"/>
  <c r="N44" i="12" s="1"/>
  <c r="F46" i="8"/>
  <c r="F44" i="12" s="1"/>
  <c r="O44" i="12" s="1"/>
  <c r="G46" i="8"/>
  <c r="G44" i="12" s="1"/>
  <c r="P44" i="12" s="1"/>
  <c r="D47" i="8"/>
  <c r="D45" i="12" s="1"/>
  <c r="M45" i="12" s="1"/>
  <c r="E47" i="8"/>
  <c r="E45" i="12" s="1"/>
  <c r="N45" i="12" s="1"/>
  <c r="F47" i="8"/>
  <c r="F45" i="12" s="1"/>
  <c r="O45" i="12" s="1"/>
  <c r="G47" i="8"/>
  <c r="G45" i="12" s="1"/>
  <c r="P45" i="12" s="1"/>
  <c r="D48" i="8"/>
  <c r="D46" i="12" s="1"/>
  <c r="M46" i="12" s="1"/>
  <c r="E48" i="8"/>
  <c r="E46" i="12" s="1"/>
  <c r="N46" i="12" s="1"/>
  <c r="F48" i="8"/>
  <c r="F46" i="12" s="1"/>
  <c r="O46" i="12" s="1"/>
  <c r="G48" i="8"/>
  <c r="G46" i="12" s="1"/>
  <c r="P46" i="12" s="1"/>
  <c r="D49" i="8"/>
  <c r="D47" i="12" s="1"/>
  <c r="M47" i="12" s="1"/>
  <c r="E49" i="8"/>
  <c r="E47" i="12" s="1"/>
  <c r="N47" i="12" s="1"/>
  <c r="F49" i="8"/>
  <c r="F47" i="12" s="1"/>
  <c r="O47" i="12" s="1"/>
  <c r="G49" i="8"/>
  <c r="G47" i="12" s="1"/>
  <c r="P47" i="12" s="1"/>
  <c r="D50" i="8"/>
  <c r="D48" i="12" s="1"/>
  <c r="M48" i="12" s="1"/>
  <c r="E50" i="8"/>
  <c r="E48" i="12" s="1"/>
  <c r="N48" i="12" s="1"/>
  <c r="F50" i="8"/>
  <c r="F48" i="12" s="1"/>
  <c r="O48" i="12" s="1"/>
  <c r="G50" i="8"/>
  <c r="G48" i="12" s="1"/>
  <c r="P48" i="12" s="1"/>
  <c r="D51" i="8"/>
  <c r="D49" i="12" s="1"/>
  <c r="M49" i="12" s="1"/>
  <c r="E51" i="8"/>
  <c r="E49" i="12" s="1"/>
  <c r="N49" i="12" s="1"/>
  <c r="F51" i="8"/>
  <c r="F49" i="12" s="1"/>
  <c r="O49" i="12" s="1"/>
  <c r="G51" i="8"/>
  <c r="G49" i="12" s="1"/>
  <c r="P49" i="12" s="1"/>
  <c r="D52" i="8"/>
  <c r="D50" i="12" s="1"/>
  <c r="M50" i="12" s="1"/>
  <c r="E52" i="8"/>
  <c r="E50" i="12" s="1"/>
  <c r="N50" i="12" s="1"/>
  <c r="F52" i="8"/>
  <c r="F50" i="12" s="1"/>
  <c r="O50" i="12" s="1"/>
  <c r="G52" i="8"/>
  <c r="G50" i="12" s="1"/>
  <c r="P50" i="12" s="1"/>
  <c r="D53" i="8"/>
  <c r="D51" i="12" s="1"/>
  <c r="M51" i="12" s="1"/>
  <c r="E53" i="8"/>
  <c r="E51" i="12" s="1"/>
  <c r="N51" i="12" s="1"/>
  <c r="F53" i="8"/>
  <c r="F51" i="12" s="1"/>
  <c r="O51" i="12" s="1"/>
  <c r="G53" i="8"/>
  <c r="G51" i="12" s="1"/>
  <c r="P51" i="12" s="1"/>
  <c r="D54" i="8"/>
  <c r="D52" i="12" s="1"/>
  <c r="M52" i="12" s="1"/>
  <c r="E54" i="8"/>
  <c r="E52" i="12" s="1"/>
  <c r="N52" i="12" s="1"/>
  <c r="F54" i="8"/>
  <c r="F52" i="12" s="1"/>
  <c r="O52" i="12" s="1"/>
  <c r="G54" i="8"/>
  <c r="G52" i="12" s="1"/>
  <c r="P52" i="12" s="1"/>
  <c r="D55" i="8"/>
  <c r="D53" i="12" s="1"/>
  <c r="M53" i="12" s="1"/>
  <c r="E55" i="8"/>
  <c r="E53" i="12" s="1"/>
  <c r="N53" i="12" s="1"/>
  <c r="F55" i="8"/>
  <c r="F53" i="12" s="1"/>
  <c r="O53" i="12" s="1"/>
  <c r="G55" i="8"/>
  <c r="G53" i="12" s="1"/>
  <c r="P53" i="12" s="1"/>
  <c r="D56" i="8"/>
  <c r="D54" i="12" s="1"/>
  <c r="M54" i="12" s="1"/>
  <c r="E56" i="8"/>
  <c r="E54" i="12" s="1"/>
  <c r="N54" i="12" s="1"/>
  <c r="F56" i="8"/>
  <c r="F54" i="12" s="1"/>
  <c r="O54" i="12" s="1"/>
  <c r="G56" i="8"/>
  <c r="G54" i="12" s="1"/>
  <c r="P54" i="12" s="1"/>
  <c r="D57" i="8"/>
  <c r="D55" i="12" s="1"/>
  <c r="M55" i="12" s="1"/>
  <c r="E57" i="8"/>
  <c r="E55" i="12" s="1"/>
  <c r="N55" i="12" s="1"/>
  <c r="F57" i="8"/>
  <c r="F55" i="12" s="1"/>
  <c r="O55" i="12" s="1"/>
  <c r="G57" i="8"/>
  <c r="G55" i="12" s="1"/>
  <c r="P55" i="12" s="1"/>
  <c r="D58" i="8"/>
  <c r="D56" i="12" s="1"/>
  <c r="M56" i="12" s="1"/>
  <c r="E58" i="8"/>
  <c r="E56" i="12" s="1"/>
  <c r="N56" i="12" s="1"/>
  <c r="F58" i="8"/>
  <c r="F56" i="12" s="1"/>
  <c r="O56" i="12" s="1"/>
  <c r="G58" i="8"/>
  <c r="G56" i="12" s="1"/>
  <c r="P56" i="12" s="1"/>
  <c r="D59" i="8"/>
  <c r="D57" i="12" s="1"/>
  <c r="M57" i="12" s="1"/>
  <c r="E59" i="8"/>
  <c r="E57" i="12" s="1"/>
  <c r="N57" i="12" s="1"/>
  <c r="F59" i="8"/>
  <c r="F57" i="12" s="1"/>
  <c r="O57" i="12" s="1"/>
  <c r="G59" i="8"/>
  <c r="G57" i="12" s="1"/>
  <c r="P57" i="12" s="1"/>
  <c r="D60" i="8"/>
  <c r="D58" i="12" s="1"/>
  <c r="M58" i="12" s="1"/>
  <c r="E60" i="8"/>
  <c r="E58" i="12" s="1"/>
  <c r="N58" i="12" s="1"/>
  <c r="F60" i="8"/>
  <c r="F58" i="12" s="1"/>
  <c r="O58" i="12" s="1"/>
  <c r="G60" i="8"/>
  <c r="G58" i="12" s="1"/>
  <c r="P58" i="12" s="1"/>
  <c r="D61" i="8"/>
  <c r="D59" i="12" s="1"/>
  <c r="M59" i="12" s="1"/>
  <c r="E61" i="8"/>
  <c r="E59" i="12" s="1"/>
  <c r="N59" i="12" s="1"/>
  <c r="F61" i="8"/>
  <c r="F59" i="12" s="1"/>
  <c r="O59" i="12" s="1"/>
  <c r="G61" i="8"/>
  <c r="G59" i="12" s="1"/>
  <c r="P59" i="12" s="1"/>
  <c r="D62" i="8"/>
  <c r="D60" i="12" s="1"/>
  <c r="M60" i="12" s="1"/>
  <c r="E62" i="8"/>
  <c r="E60" i="12" s="1"/>
  <c r="N60" i="12" s="1"/>
  <c r="F62" i="8"/>
  <c r="F60" i="12" s="1"/>
  <c r="O60" i="12" s="1"/>
  <c r="G62" i="8"/>
  <c r="G60" i="12" s="1"/>
  <c r="P60" i="12" s="1"/>
  <c r="D63" i="8"/>
  <c r="D61" i="12" s="1"/>
  <c r="M61" i="12" s="1"/>
  <c r="E63" i="8"/>
  <c r="E61" i="12" s="1"/>
  <c r="N61" i="12" s="1"/>
  <c r="F63" i="8"/>
  <c r="F61" i="12" s="1"/>
  <c r="O61" i="12" s="1"/>
  <c r="G63" i="8"/>
  <c r="G61" i="12" s="1"/>
  <c r="P61" i="12" s="1"/>
  <c r="D64" i="8"/>
  <c r="D62" i="12" s="1"/>
  <c r="M62" i="12" s="1"/>
  <c r="E64" i="8"/>
  <c r="E62" i="12" s="1"/>
  <c r="N62" i="12" s="1"/>
  <c r="F64" i="8"/>
  <c r="F62" i="12" s="1"/>
  <c r="O62" i="12" s="1"/>
  <c r="G64" i="8"/>
  <c r="G62" i="12" s="1"/>
  <c r="P62" i="12" s="1"/>
  <c r="D65" i="8"/>
  <c r="D63" i="12" s="1"/>
  <c r="M63" i="12" s="1"/>
  <c r="E65" i="8"/>
  <c r="E63" i="12" s="1"/>
  <c r="N63" i="12" s="1"/>
  <c r="F65" i="8"/>
  <c r="F63" i="12" s="1"/>
  <c r="O63" i="12" s="1"/>
  <c r="G65" i="8"/>
  <c r="G63" i="12" s="1"/>
  <c r="P63" i="12" s="1"/>
  <c r="D66" i="8"/>
  <c r="D64" i="12" s="1"/>
  <c r="M64" i="12" s="1"/>
  <c r="E66" i="8"/>
  <c r="E64" i="12" s="1"/>
  <c r="N64" i="12" s="1"/>
  <c r="F66" i="8"/>
  <c r="F64" i="12" s="1"/>
  <c r="O64" i="12" s="1"/>
  <c r="G66" i="8"/>
  <c r="G64" i="12" s="1"/>
  <c r="P64" i="12" s="1"/>
  <c r="D67" i="8"/>
  <c r="D65" i="12" s="1"/>
  <c r="M65" i="12" s="1"/>
  <c r="E67" i="8"/>
  <c r="E65" i="12" s="1"/>
  <c r="N65" i="12" s="1"/>
  <c r="F67" i="8"/>
  <c r="F65" i="12" s="1"/>
  <c r="O65" i="12" s="1"/>
  <c r="G67" i="8"/>
  <c r="G65" i="12" s="1"/>
  <c r="P65" i="12" s="1"/>
  <c r="D68" i="8"/>
  <c r="D66" i="12" s="1"/>
  <c r="M66" i="12" s="1"/>
  <c r="E68" i="8"/>
  <c r="E66" i="12" s="1"/>
  <c r="N66" i="12" s="1"/>
  <c r="F68" i="8"/>
  <c r="F66" i="12" s="1"/>
  <c r="O66" i="12" s="1"/>
  <c r="G68" i="8"/>
  <c r="G66" i="12" s="1"/>
  <c r="P66" i="12" s="1"/>
  <c r="D69" i="8"/>
  <c r="D67" i="12" s="1"/>
  <c r="M67" i="12" s="1"/>
  <c r="E69" i="8"/>
  <c r="E67" i="12" s="1"/>
  <c r="N67" i="12" s="1"/>
  <c r="F69" i="8"/>
  <c r="F67" i="12" s="1"/>
  <c r="O67" i="12" s="1"/>
  <c r="G69" i="8"/>
  <c r="G67" i="12" s="1"/>
  <c r="P67" i="12" s="1"/>
  <c r="D70" i="8"/>
  <c r="D68" i="12" s="1"/>
  <c r="M68" i="12" s="1"/>
  <c r="E70" i="8"/>
  <c r="E68" i="12" s="1"/>
  <c r="N68" i="12" s="1"/>
  <c r="F70" i="8"/>
  <c r="F68" i="12" s="1"/>
  <c r="O68" i="12" s="1"/>
  <c r="G70" i="8"/>
  <c r="G68" i="12" s="1"/>
  <c r="P68" i="12" s="1"/>
  <c r="D71" i="8"/>
  <c r="D69" i="12" s="1"/>
  <c r="M69" i="12" s="1"/>
  <c r="E71" i="8"/>
  <c r="E69" i="12" s="1"/>
  <c r="N69" i="12" s="1"/>
  <c r="F71" i="8"/>
  <c r="F69" i="12" s="1"/>
  <c r="O69" i="12" s="1"/>
  <c r="G71" i="8"/>
  <c r="G69" i="12" s="1"/>
  <c r="P69" i="12" s="1"/>
  <c r="D72" i="8"/>
  <c r="D70" i="12" s="1"/>
  <c r="M70" i="12" s="1"/>
  <c r="E72" i="8"/>
  <c r="E70" i="12" s="1"/>
  <c r="N70" i="12" s="1"/>
  <c r="F72" i="8"/>
  <c r="F70" i="12" s="1"/>
  <c r="O70" i="12" s="1"/>
  <c r="G72" i="8"/>
  <c r="G70" i="12" s="1"/>
  <c r="P70" i="12" s="1"/>
  <c r="E73" i="8"/>
  <c r="E71" i="12" s="1"/>
  <c r="N71" i="12" s="1"/>
  <c r="F73" i="8"/>
  <c r="F71" i="12" s="1"/>
  <c r="O71" i="12" s="1"/>
  <c r="G73" i="8"/>
  <c r="G71" i="12" s="1"/>
  <c r="P71" i="12" s="1"/>
  <c r="D74" i="8"/>
  <c r="D72" i="12" s="1"/>
  <c r="M72" i="12" s="1"/>
  <c r="E74" i="8"/>
  <c r="E72" i="12" s="1"/>
  <c r="N72" i="12" s="1"/>
  <c r="F74" i="8"/>
  <c r="F72" i="12" s="1"/>
  <c r="O72" i="12" s="1"/>
  <c r="G74" i="8"/>
  <c r="G72" i="12" s="1"/>
  <c r="P72" i="12" s="1"/>
  <c r="D75" i="8"/>
  <c r="D73" i="12" s="1"/>
  <c r="M73" i="12" s="1"/>
  <c r="E75" i="8"/>
  <c r="E73" i="12" s="1"/>
  <c r="N73" i="12" s="1"/>
  <c r="F75" i="8"/>
  <c r="F73" i="12" s="1"/>
  <c r="O73" i="12" s="1"/>
  <c r="G75" i="8"/>
  <c r="G73" i="12" s="1"/>
  <c r="P73" i="12" s="1"/>
  <c r="D76" i="8"/>
  <c r="D74" i="12" s="1"/>
  <c r="M74" i="12" s="1"/>
  <c r="E76" i="8"/>
  <c r="E74" i="12" s="1"/>
  <c r="N74" i="12" s="1"/>
  <c r="F76" i="8"/>
  <c r="F74" i="12" s="1"/>
  <c r="O74" i="12" s="1"/>
  <c r="G76" i="8"/>
  <c r="G74" i="12" s="1"/>
  <c r="P74" i="12" s="1"/>
  <c r="D77" i="8"/>
  <c r="D75" i="12" s="1"/>
  <c r="M75" i="12" s="1"/>
  <c r="E77" i="8"/>
  <c r="E75" i="12" s="1"/>
  <c r="N75" i="12" s="1"/>
  <c r="F77" i="8"/>
  <c r="F75" i="12" s="1"/>
  <c r="O75" i="12" s="1"/>
  <c r="G77" i="8"/>
  <c r="G75" i="12" s="1"/>
  <c r="P75" i="12" s="1"/>
  <c r="D78" i="8"/>
  <c r="D76" i="12" s="1"/>
  <c r="M76" i="12" s="1"/>
  <c r="E78" i="8"/>
  <c r="E76" i="12" s="1"/>
  <c r="N76" i="12" s="1"/>
  <c r="F78" i="8"/>
  <c r="F76" i="12" s="1"/>
  <c r="O76" i="12" s="1"/>
  <c r="G78" i="8"/>
  <c r="G76" i="12" s="1"/>
  <c r="P76" i="12" s="1"/>
  <c r="D79" i="8"/>
  <c r="D77" i="12" s="1"/>
  <c r="M77" i="12" s="1"/>
  <c r="E79" i="8"/>
  <c r="E77" i="12" s="1"/>
  <c r="N77" i="12" s="1"/>
  <c r="F79" i="8"/>
  <c r="F77" i="12" s="1"/>
  <c r="O77" i="12" s="1"/>
  <c r="G79" i="8"/>
  <c r="G77" i="12" s="1"/>
  <c r="P77" i="12" s="1"/>
  <c r="D80" i="8"/>
  <c r="D78" i="12" s="1"/>
  <c r="M78" i="12" s="1"/>
  <c r="E80" i="8"/>
  <c r="E78" i="12" s="1"/>
  <c r="N78" i="12" s="1"/>
  <c r="F80" i="8"/>
  <c r="F78" i="12" s="1"/>
  <c r="O78" i="12" s="1"/>
  <c r="G80" i="8"/>
  <c r="G78" i="12" s="1"/>
  <c r="P78" i="12" s="1"/>
  <c r="D81" i="8"/>
  <c r="D79" i="12" s="1"/>
  <c r="M79" i="12" s="1"/>
  <c r="E81" i="8"/>
  <c r="E79" i="12" s="1"/>
  <c r="N79" i="12" s="1"/>
  <c r="F81" i="8"/>
  <c r="F79" i="12" s="1"/>
  <c r="O79" i="12" s="1"/>
  <c r="G81" i="8"/>
  <c r="G79" i="12" s="1"/>
  <c r="P79" i="12" s="1"/>
  <c r="D82" i="8"/>
  <c r="D80" i="12" s="1"/>
  <c r="M80" i="12" s="1"/>
  <c r="E82" i="8"/>
  <c r="E80" i="12" s="1"/>
  <c r="N80" i="12" s="1"/>
  <c r="F82" i="8"/>
  <c r="F80" i="12" s="1"/>
  <c r="O80" i="12" s="1"/>
  <c r="G82" i="8"/>
  <c r="G80" i="12" s="1"/>
  <c r="P80" i="12" s="1"/>
  <c r="D83" i="8"/>
  <c r="D81" i="12" s="1"/>
  <c r="M81" i="12" s="1"/>
  <c r="E83" i="8"/>
  <c r="E81" i="12" s="1"/>
  <c r="N81" i="12" s="1"/>
  <c r="F83" i="8"/>
  <c r="F81" i="12" s="1"/>
  <c r="O81" i="12" s="1"/>
  <c r="G83" i="8"/>
  <c r="G81" i="12" s="1"/>
  <c r="P81" i="12" s="1"/>
  <c r="D84" i="8"/>
  <c r="D82" i="12" s="1"/>
  <c r="M82" i="12" s="1"/>
  <c r="E84" i="8"/>
  <c r="E82" i="12" s="1"/>
  <c r="N82" i="12" s="1"/>
  <c r="F84" i="8"/>
  <c r="F82" i="12" s="1"/>
  <c r="O82" i="12" s="1"/>
  <c r="G84" i="8"/>
  <c r="G82" i="12" s="1"/>
  <c r="P82" i="12" s="1"/>
  <c r="D85" i="8"/>
  <c r="D83" i="12" s="1"/>
  <c r="M83" i="12" s="1"/>
  <c r="E85" i="8"/>
  <c r="E83" i="12" s="1"/>
  <c r="N83" i="12" s="1"/>
  <c r="F85" i="8"/>
  <c r="F83" i="12" s="1"/>
  <c r="O83" i="12" s="1"/>
  <c r="G85" i="8"/>
  <c r="G83" i="12" s="1"/>
  <c r="P83" i="12" s="1"/>
  <c r="D86" i="8"/>
  <c r="D84" i="12" s="1"/>
  <c r="M84" i="12" s="1"/>
  <c r="E86" i="8"/>
  <c r="E84" i="12" s="1"/>
  <c r="N84" i="12" s="1"/>
  <c r="F86" i="8"/>
  <c r="F84" i="12" s="1"/>
  <c r="O84" i="12" s="1"/>
  <c r="G86" i="8"/>
  <c r="G84" i="12" s="1"/>
  <c r="P84" i="12" s="1"/>
  <c r="D87" i="8"/>
  <c r="D85" i="12" s="1"/>
  <c r="M85" i="12" s="1"/>
  <c r="E87" i="8"/>
  <c r="E85" i="12" s="1"/>
  <c r="N85" i="12" s="1"/>
  <c r="F87" i="8"/>
  <c r="F85" i="12" s="1"/>
  <c r="O85" i="12" s="1"/>
  <c r="G87" i="8"/>
  <c r="G85" i="12" s="1"/>
  <c r="P85" i="12" s="1"/>
  <c r="D88" i="8"/>
  <c r="D86" i="12" s="1"/>
  <c r="M86" i="12" s="1"/>
  <c r="E88" i="8"/>
  <c r="E86" i="12" s="1"/>
  <c r="N86" i="12" s="1"/>
  <c r="F88" i="8"/>
  <c r="F86" i="12" s="1"/>
  <c r="O86" i="12" s="1"/>
  <c r="G88" i="8"/>
  <c r="G86" i="12" s="1"/>
  <c r="P86" i="12" s="1"/>
  <c r="D89" i="8"/>
  <c r="D87" i="12" s="1"/>
  <c r="M87" i="12" s="1"/>
  <c r="E89" i="8"/>
  <c r="E87" i="12" s="1"/>
  <c r="N87" i="12" s="1"/>
  <c r="F89" i="8"/>
  <c r="F87" i="12" s="1"/>
  <c r="O87" i="12" s="1"/>
  <c r="G89" i="8"/>
  <c r="G87" i="12" s="1"/>
  <c r="P87" i="12" s="1"/>
  <c r="D90" i="8"/>
  <c r="D88" i="12" s="1"/>
  <c r="M88" i="12" s="1"/>
  <c r="E90" i="8"/>
  <c r="E88" i="12" s="1"/>
  <c r="N88" i="12" s="1"/>
  <c r="F90" i="8"/>
  <c r="F88" i="12" s="1"/>
  <c r="O88" i="12" s="1"/>
  <c r="G90" i="8"/>
  <c r="G88" i="12" s="1"/>
  <c r="P88" i="12" s="1"/>
  <c r="D91" i="8"/>
  <c r="D89" i="12" s="1"/>
  <c r="M89" i="12" s="1"/>
  <c r="E91" i="8"/>
  <c r="E89" i="12" s="1"/>
  <c r="N89" i="12" s="1"/>
  <c r="F91" i="8"/>
  <c r="F89" i="12" s="1"/>
  <c r="O89" i="12" s="1"/>
  <c r="G91" i="8"/>
  <c r="G89" i="12" s="1"/>
  <c r="P89" i="12" s="1"/>
  <c r="D92" i="8"/>
  <c r="D90" i="12" s="1"/>
  <c r="M90" i="12" s="1"/>
  <c r="E92" i="8"/>
  <c r="E90" i="12" s="1"/>
  <c r="N90" i="12" s="1"/>
  <c r="F92" i="8"/>
  <c r="F90" i="12" s="1"/>
  <c r="O90" i="12" s="1"/>
  <c r="G92" i="8"/>
  <c r="G90" i="12" s="1"/>
  <c r="P90" i="12" s="1"/>
  <c r="D93" i="8"/>
  <c r="D91" i="12" s="1"/>
  <c r="M91" i="12" s="1"/>
  <c r="E93" i="8"/>
  <c r="E91" i="12" s="1"/>
  <c r="N91" i="12" s="1"/>
  <c r="F93" i="8"/>
  <c r="F91" i="12" s="1"/>
  <c r="O91" i="12" s="1"/>
  <c r="G93" i="8"/>
  <c r="G91" i="12" s="1"/>
  <c r="P91" i="12" s="1"/>
  <c r="D94" i="8"/>
  <c r="D92" i="12" s="1"/>
  <c r="M92" i="12" s="1"/>
  <c r="E94" i="8"/>
  <c r="E92" i="12" s="1"/>
  <c r="N92" i="12" s="1"/>
  <c r="F94" i="8"/>
  <c r="F92" i="12" s="1"/>
  <c r="O92" i="12" s="1"/>
  <c r="G94" i="8"/>
  <c r="G92" i="12" s="1"/>
  <c r="P92" i="12" s="1"/>
  <c r="D95" i="8"/>
  <c r="D93" i="12" s="1"/>
  <c r="M93" i="12" s="1"/>
  <c r="E95" i="8"/>
  <c r="E93" i="12" s="1"/>
  <c r="N93" i="12" s="1"/>
  <c r="F95" i="8"/>
  <c r="F93" i="12" s="1"/>
  <c r="O93" i="12" s="1"/>
  <c r="G95" i="8"/>
  <c r="G93" i="12" s="1"/>
  <c r="P93" i="12" s="1"/>
  <c r="D96" i="8"/>
  <c r="D94" i="12" s="1"/>
  <c r="M94" i="12" s="1"/>
  <c r="E96" i="8"/>
  <c r="E94" i="12" s="1"/>
  <c r="N94" i="12" s="1"/>
  <c r="F96" i="8"/>
  <c r="F94" i="12" s="1"/>
  <c r="O94" i="12" s="1"/>
  <c r="G96" i="8"/>
  <c r="G94" i="12" s="1"/>
  <c r="P94" i="12" s="1"/>
  <c r="D97" i="8"/>
  <c r="D95" i="12" s="1"/>
  <c r="M95" i="12" s="1"/>
  <c r="E97" i="8"/>
  <c r="E95" i="12" s="1"/>
  <c r="N95" i="12" s="1"/>
  <c r="F97" i="8"/>
  <c r="F95" i="12" s="1"/>
  <c r="O95" i="12" s="1"/>
  <c r="G97" i="8"/>
  <c r="G95" i="12" s="1"/>
  <c r="P95" i="12" s="1"/>
  <c r="D98" i="8"/>
  <c r="D96" i="12" s="1"/>
  <c r="M96" i="12" s="1"/>
  <c r="E98" i="8"/>
  <c r="E96" i="12" s="1"/>
  <c r="N96" i="12" s="1"/>
  <c r="F98" i="8"/>
  <c r="F96" i="12" s="1"/>
  <c r="O96" i="12" s="1"/>
  <c r="G98" i="8"/>
  <c r="G96" i="12" s="1"/>
  <c r="P96" i="12" s="1"/>
  <c r="D99" i="8"/>
  <c r="D97" i="12" s="1"/>
  <c r="M97" i="12" s="1"/>
  <c r="E99" i="8"/>
  <c r="E97" i="12" s="1"/>
  <c r="N97" i="12" s="1"/>
  <c r="F99" i="8"/>
  <c r="F97" i="12" s="1"/>
  <c r="O97" i="12" s="1"/>
  <c r="G99" i="8"/>
  <c r="G97" i="12" s="1"/>
  <c r="P97" i="12" s="1"/>
  <c r="D100" i="8"/>
  <c r="D98" i="12" s="1"/>
  <c r="M98" i="12" s="1"/>
  <c r="E100" i="8"/>
  <c r="E98" i="12" s="1"/>
  <c r="N98" i="12" s="1"/>
  <c r="F100" i="8"/>
  <c r="F98" i="12" s="1"/>
  <c r="O98" i="12" s="1"/>
  <c r="G100" i="8"/>
  <c r="G98" i="12" s="1"/>
  <c r="P98" i="12" s="1"/>
  <c r="D101" i="8"/>
  <c r="D99" i="12" s="1"/>
  <c r="M99" i="12" s="1"/>
  <c r="E101" i="8"/>
  <c r="E99" i="12" s="1"/>
  <c r="N99" i="12" s="1"/>
  <c r="F101" i="8"/>
  <c r="F99" i="12" s="1"/>
  <c r="O99" i="12" s="1"/>
  <c r="G101" i="8"/>
  <c r="G99" i="12" s="1"/>
  <c r="P99" i="12" s="1"/>
  <c r="D102" i="8"/>
  <c r="D100" i="12" s="1"/>
  <c r="M100" i="12" s="1"/>
  <c r="E102" i="8"/>
  <c r="E100" i="12" s="1"/>
  <c r="N100" i="12" s="1"/>
  <c r="F102" i="8"/>
  <c r="F100" i="12" s="1"/>
  <c r="O100" i="12" s="1"/>
  <c r="G102" i="8"/>
  <c r="G100" i="12" s="1"/>
  <c r="P100" i="12" s="1"/>
  <c r="D103" i="8"/>
  <c r="D101" i="12" s="1"/>
  <c r="M101" i="12" s="1"/>
  <c r="E103" i="8"/>
  <c r="E101" i="12" s="1"/>
  <c r="N101" i="12" s="1"/>
  <c r="F103" i="8"/>
  <c r="F101" i="12" s="1"/>
  <c r="O101" i="12" s="1"/>
  <c r="G103" i="8"/>
  <c r="G101" i="12" s="1"/>
  <c r="P101" i="12" s="1"/>
  <c r="D104" i="8"/>
  <c r="D102" i="12" s="1"/>
  <c r="M102" i="12" s="1"/>
  <c r="E104" i="8"/>
  <c r="E102" i="12" s="1"/>
  <c r="N102" i="12" s="1"/>
  <c r="F104" i="8"/>
  <c r="F102" i="12" s="1"/>
  <c r="O102" i="12" s="1"/>
  <c r="G104" i="8"/>
  <c r="G102" i="12" s="1"/>
  <c r="P102" i="12" s="1"/>
  <c r="E14" i="11"/>
  <c r="D14" i="11"/>
  <c r="C14" i="11"/>
  <c r="E8" i="11"/>
  <c r="D8" i="11"/>
  <c r="C8" i="11"/>
  <c r="C5" i="8"/>
  <c r="G17" i="11"/>
  <c r="G16" i="11"/>
  <c r="G15" i="11"/>
  <c r="G11" i="11"/>
  <c r="G10" i="11"/>
  <c r="G9" i="11"/>
  <c r="B5" i="8"/>
  <c r="B3" i="12" s="1"/>
  <c r="B6" i="8"/>
  <c r="B4" i="12" s="1"/>
  <c r="B7" i="8"/>
  <c r="B5" i="12" s="1"/>
  <c r="B8" i="8"/>
  <c r="B6" i="12" s="1"/>
  <c r="B9" i="8"/>
  <c r="B7" i="12" s="1"/>
  <c r="B10" i="8"/>
  <c r="B8" i="12" s="1"/>
  <c r="B11" i="8"/>
  <c r="B9" i="12" s="1"/>
  <c r="B12" i="8"/>
  <c r="B10" i="12" s="1"/>
  <c r="B13" i="8"/>
  <c r="B14" i="8"/>
  <c r="B12" i="12" s="1"/>
  <c r="B15" i="8"/>
  <c r="B13" i="12" s="1"/>
  <c r="B16" i="8"/>
  <c r="B14" i="12" s="1"/>
  <c r="B17" i="8"/>
  <c r="B15" i="12" s="1"/>
  <c r="B18" i="8"/>
  <c r="B16" i="12" s="1"/>
  <c r="B19" i="8"/>
  <c r="B20" i="8"/>
  <c r="B21" i="8"/>
  <c r="B19" i="12" s="1"/>
  <c r="B22" i="8"/>
  <c r="B20" i="12" s="1"/>
  <c r="B23" i="8"/>
  <c r="B24" i="8"/>
  <c r="B25" i="8"/>
  <c r="B23" i="12" s="1"/>
  <c r="B26" i="8"/>
  <c r="B27" i="8"/>
  <c r="B28" i="8"/>
  <c r="B29" i="8"/>
  <c r="B30" i="8"/>
  <c r="B28" i="12" s="1"/>
  <c r="B31" i="8"/>
  <c r="B32" i="8"/>
  <c r="B33" i="8"/>
  <c r="B31" i="12" s="1"/>
  <c r="B34" i="8"/>
  <c r="B32" i="12" s="1"/>
  <c r="B35" i="8"/>
  <c r="B33" i="12" s="1"/>
  <c r="B36" i="8"/>
  <c r="B37" i="8"/>
  <c r="B35" i="12" s="1"/>
  <c r="B38" i="8"/>
  <c r="B39" i="8"/>
  <c r="B40" i="8"/>
  <c r="B41" i="8"/>
  <c r="B39" i="12" s="1"/>
  <c r="B42" i="8"/>
  <c r="B40" i="12" s="1"/>
  <c r="B43" i="8"/>
  <c r="B41" i="12" s="1"/>
  <c r="B44" i="8"/>
  <c r="B45" i="8"/>
  <c r="B46" i="8"/>
  <c r="B44" i="12" s="1"/>
  <c r="B47" i="8"/>
  <c r="B45" i="12" s="1"/>
  <c r="B48" i="8"/>
  <c r="B49" i="8"/>
  <c r="B47" i="12" s="1"/>
  <c r="B50" i="8"/>
  <c r="B48" i="12" s="1"/>
  <c r="B51" i="8"/>
  <c r="B52" i="8"/>
  <c r="B53" i="8"/>
  <c r="B51" i="12" s="1"/>
  <c r="B54" i="8"/>
  <c r="B52" i="12" s="1"/>
  <c r="B55" i="8"/>
  <c r="B56" i="8"/>
  <c r="B57" i="8"/>
  <c r="B55" i="12" s="1"/>
  <c r="B58" i="8"/>
  <c r="B56" i="12" s="1"/>
  <c r="B59" i="8"/>
  <c r="B60" i="8"/>
  <c r="B61" i="8"/>
  <c r="B62" i="8"/>
  <c r="B63" i="8"/>
  <c r="B64" i="8"/>
  <c r="B65" i="8"/>
  <c r="B63" i="12" s="1"/>
  <c r="B66" i="8"/>
  <c r="B64" i="12" s="1"/>
  <c r="B67" i="8"/>
  <c r="B65" i="12" s="1"/>
  <c r="B68" i="8"/>
  <c r="B69" i="8"/>
  <c r="B67" i="12" s="1"/>
  <c r="B70" i="8"/>
  <c r="B68" i="12" s="1"/>
  <c r="B71" i="8"/>
  <c r="B69" i="12" s="1"/>
  <c r="B72" i="8"/>
  <c r="B73" i="8"/>
  <c r="B71" i="12" s="1"/>
  <c r="B74" i="8"/>
  <c r="B72" i="12" s="1"/>
  <c r="B75" i="8"/>
  <c r="B73" i="12" s="1"/>
  <c r="B76" i="8"/>
  <c r="B77" i="8"/>
  <c r="B78" i="8"/>
  <c r="B76" i="12" s="1"/>
  <c r="B79" i="8"/>
  <c r="B77" i="12" s="1"/>
  <c r="B80" i="8"/>
  <c r="B81" i="8"/>
  <c r="B79" i="12" s="1"/>
  <c r="B82" i="8"/>
  <c r="B83" i="8"/>
  <c r="B84" i="8"/>
  <c r="B85" i="8"/>
  <c r="B83" i="12" s="1"/>
  <c r="B86" i="8"/>
  <c r="B84" i="12" s="1"/>
  <c r="B87" i="8"/>
  <c r="B88" i="8"/>
  <c r="B89" i="8"/>
  <c r="B87" i="12" s="1"/>
  <c r="B90" i="8"/>
  <c r="B88" i="12" s="1"/>
  <c r="B91" i="8"/>
  <c r="B92" i="8"/>
  <c r="B93" i="8"/>
  <c r="B94" i="8"/>
  <c r="B92" i="12" s="1"/>
  <c r="B95" i="8"/>
  <c r="B96" i="8"/>
  <c r="B97" i="8"/>
  <c r="B95" i="12" s="1"/>
  <c r="B98" i="8"/>
  <c r="B96" i="12" s="1"/>
  <c r="B99" i="8"/>
  <c r="B97" i="12" s="1"/>
  <c r="B100" i="8"/>
  <c r="B101" i="8"/>
  <c r="B99" i="12" s="1"/>
  <c r="B102" i="8"/>
  <c r="B100" i="12" s="1"/>
  <c r="B103" i="8"/>
  <c r="B101" i="12" s="1"/>
  <c r="B104" i="8"/>
  <c r="I20" i="11"/>
  <c r="H20" i="11"/>
  <c r="I14" i="11"/>
  <c r="H14" i="11"/>
  <c r="I8" i="11"/>
  <c r="H8" i="11"/>
  <c r="I3" i="11"/>
  <c r="H3" i="11"/>
  <c r="G5" i="11"/>
  <c r="G4" i="11"/>
  <c r="B37" i="12"/>
  <c r="A16" i="8" l="1"/>
  <c r="A13" i="12"/>
  <c r="I3" i="12"/>
  <c r="S3" i="12" s="1"/>
  <c r="J3" i="12"/>
  <c r="C3" i="12"/>
  <c r="AD18" i="12"/>
  <c r="X18" i="12"/>
  <c r="R18" i="12"/>
  <c r="Y5" i="12"/>
  <c r="S5" i="12"/>
  <c r="AE5" i="12"/>
  <c r="S21" i="12"/>
  <c r="Y21" i="12"/>
  <c r="AE21" i="12"/>
  <c r="S29" i="12"/>
  <c r="Y29" i="12"/>
  <c r="AE29" i="12"/>
  <c r="AE57" i="12"/>
  <c r="S57" i="12"/>
  <c r="Y57" i="12"/>
  <c r="AE65" i="12"/>
  <c r="S65" i="12"/>
  <c r="Y65" i="12"/>
  <c r="AE89" i="12"/>
  <c r="S89" i="12"/>
  <c r="Y89" i="12"/>
  <c r="AE93" i="12"/>
  <c r="Y93" i="12"/>
  <c r="S93" i="12"/>
  <c r="AE97" i="12"/>
  <c r="S97" i="12"/>
  <c r="Y97" i="12"/>
  <c r="AE101" i="12"/>
  <c r="Y101" i="12"/>
  <c r="S101" i="12"/>
  <c r="AD4" i="12"/>
  <c r="X4" i="12"/>
  <c r="R4" i="12"/>
  <c r="AD8" i="12"/>
  <c r="X8" i="12"/>
  <c r="R8" i="12"/>
  <c r="AD12" i="12"/>
  <c r="X12" i="12"/>
  <c r="R12" i="12"/>
  <c r="AD16" i="12"/>
  <c r="X16" i="12"/>
  <c r="R16" i="12"/>
  <c r="AD20" i="12"/>
  <c r="X20" i="12"/>
  <c r="R20" i="12"/>
  <c r="AD24" i="12"/>
  <c r="X24" i="12"/>
  <c r="R24" i="12"/>
  <c r="AD28" i="12"/>
  <c r="X28" i="12"/>
  <c r="R28" i="12"/>
  <c r="AD32" i="12"/>
  <c r="X32" i="12"/>
  <c r="R32" i="12"/>
  <c r="AD37" i="12"/>
  <c r="R37" i="12"/>
  <c r="X37" i="12"/>
  <c r="X41" i="12"/>
  <c r="AD41" i="12"/>
  <c r="R41" i="12"/>
  <c r="X45" i="12"/>
  <c r="AD45" i="12"/>
  <c r="R45" i="12"/>
  <c r="X49" i="12"/>
  <c r="AD49" i="12"/>
  <c r="R49" i="12"/>
  <c r="X53" i="12"/>
  <c r="AD53" i="12"/>
  <c r="R53" i="12"/>
  <c r="X57" i="12"/>
  <c r="AD57" i="12"/>
  <c r="R57" i="12"/>
  <c r="X61" i="12"/>
  <c r="AD61" i="12"/>
  <c r="R61" i="12"/>
  <c r="X65" i="12"/>
  <c r="AD65" i="12"/>
  <c r="R65" i="12"/>
  <c r="X69" i="12"/>
  <c r="AD69" i="12"/>
  <c r="R69" i="12"/>
  <c r="X73" i="12"/>
  <c r="AD73" i="12"/>
  <c r="R73" i="12"/>
  <c r="X77" i="12"/>
  <c r="AD77" i="12"/>
  <c r="R77" i="12"/>
  <c r="X81" i="12"/>
  <c r="AD81" i="12"/>
  <c r="R81" i="12"/>
  <c r="X85" i="12"/>
  <c r="AD85" i="12"/>
  <c r="R85" i="12"/>
  <c r="X89" i="12"/>
  <c r="AD89" i="12"/>
  <c r="AF89" i="12" s="1"/>
  <c r="AG89" i="12" s="1"/>
  <c r="R89" i="12"/>
  <c r="T89" i="12" s="1"/>
  <c r="U89" i="12" s="1"/>
  <c r="X93" i="12"/>
  <c r="AD93" i="12"/>
  <c r="AF93" i="12" s="1"/>
  <c r="AG93" i="12" s="1"/>
  <c r="R93" i="12"/>
  <c r="X97" i="12"/>
  <c r="AD97" i="12"/>
  <c r="AF97" i="12" s="1"/>
  <c r="AG97" i="12" s="1"/>
  <c r="R97" i="12"/>
  <c r="X101" i="12"/>
  <c r="AD101" i="12"/>
  <c r="AF101" i="12" s="1"/>
  <c r="AG101" i="12" s="1"/>
  <c r="AH101" i="12" s="1"/>
  <c r="R101" i="12"/>
  <c r="AD34" i="12"/>
  <c r="X34" i="12"/>
  <c r="R34" i="12"/>
  <c r="C10" i="11"/>
  <c r="C17" i="11"/>
  <c r="C15" i="11"/>
  <c r="C11" i="11"/>
  <c r="C16" i="11"/>
  <c r="C9" i="11"/>
  <c r="AE6" i="12"/>
  <c r="Y6" i="12"/>
  <c r="S6" i="12"/>
  <c r="AE18" i="12"/>
  <c r="S18" i="12"/>
  <c r="Y18" i="12"/>
  <c r="AE26" i="12"/>
  <c r="S26" i="12"/>
  <c r="Y26" i="12"/>
  <c r="AE30" i="12"/>
  <c r="S30" i="12"/>
  <c r="Y30" i="12"/>
  <c r="Y50" i="12"/>
  <c r="AE50" i="12"/>
  <c r="S50" i="12"/>
  <c r="Y54" i="12"/>
  <c r="AE54" i="12"/>
  <c r="S54" i="12"/>
  <c r="Y58" i="12"/>
  <c r="AE58" i="12"/>
  <c r="S58" i="12"/>
  <c r="Y62" i="12"/>
  <c r="AE62" i="12"/>
  <c r="S62" i="12"/>
  <c r="Y66" i="12"/>
  <c r="AE66" i="12"/>
  <c r="S66" i="12"/>
  <c r="Y70" i="12"/>
  <c r="AE70" i="12"/>
  <c r="S70" i="12"/>
  <c r="Y74" i="12"/>
  <c r="AE74" i="12"/>
  <c r="S74" i="12"/>
  <c r="Y78" i="12"/>
  <c r="AE78" i="12"/>
  <c r="S78" i="12"/>
  <c r="Y82" i="12"/>
  <c r="AE82" i="12"/>
  <c r="S82" i="12"/>
  <c r="Y86" i="12"/>
  <c r="AE86" i="12"/>
  <c r="S86" i="12"/>
  <c r="Y90" i="12"/>
  <c r="AE90" i="12"/>
  <c r="S90" i="12"/>
  <c r="Y94" i="12"/>
  <c r="AE94" i="12"/>
  <c r="S94" i="12"/>
  <c r="Y98" i="12"/>
  <c r="AE98" i="12"/>
  <c r="S98" i="12"/>
  <c r="Y102" i="12"/>
  <c r="AE102" i="12"/>
  <c r="S102" i="12"/>
  <c r="X46" i="12"/>
  <c r="R46" i="12"/>
  <c r="AD46" i="12"/>
  <c r="X54" i="12"/>
  <c r="R54" i="12"/>
  <c r="AD54" i="12"/>
  <c r="X62" i="12"/>
  <c r="R62" i="12"/>
  <c r="AD62" i="12"/>
  <c r="AF62" i="12" s="1"/>
  <c r="AG62" i="12" s="1"/>
  <c r="AH62" i="12" s="1"/>
  <c r="X70" i="12"/>
  <c r="Z70" i="12" s="1"/>
  <c r="AA70" i="12" s="1"/>
  <c r="AB70" i="12" s="1"/>
  <c r="R70" i="12"/>
  <c r="AD70" i="12"/>
  <c r="X90" i="12"/>
  <c r="Z90" i="12" s="1"/>
  <c r="AA90" i="12" s="1"/>
  <c r="AB90" i="12" s="1"/>
  <c r="R90" i="12"/>
  <c r="AD90" i="12"/>
  <c r="X94" i="12"/>
  <c r="Z94" i="12" s="1"/>
  <c r="AA94" i="12" s="1"/>
  <c r="AB94" i="12" s="1"/>
  <c r="R94" i="12"/>
  <c r="AD94" i="12"/>
  <c r="X98" i="12"/>
  <c r="Z98" i="12" s="1"/>
  <c r="AA98" i="12" s="1"/>
  <c r="AB98" i="12" s="1"/>
  <c r="R98" i="12"/>
  <c r="AD98" i="12"/>
  <c r="X102" i="12"/>
  <c r="Z102" i="12" s="1"/>
  <c r="AA102" i="12" s="1"/>
  <c r="AB102" i="12" s="1"/>
  <c r="R102" i="12"/>
  <c r="AD102" i="12"/>
  <c r="D17" i="11"/>
  <c r="D15" i="11"/>
  <c r="D16" i="11"/>
  <c r="D11" i="11"/>
  <c r="D9" i="11"/>
  <c r="D10" i="11"/>
  <c r="AE3" i="12"/>
  <c r="Y3" i="12"/>
  <c r="AE11" i="12"/>
  <c r="S11" i="12"/>
  <c r="Y11" i="12"/>
  <c r="S15" i="12"/>
  <c r="Y15" i="12"/>
  <c r="AE15" i="12"/>
  <c r="AE19" i="12"/>
  <c r="S19" i="12"/>
  <c r="Y19" i="12"/>
  <c r="AE27" i="12"/>
  <c r="S27" i="12"/>
  <c r="Y27" i="12"/>
  <c r="AE47" i="12"/>
  <c r="Y47" i="12"/>
  <c r="S47" i="12"/>
  <c r="AE55" i="12"/>
  <c r="Y55" i="12"/>
  <c r="S55" i="12"/>
  <c r="AE63" i="12"/>
  <c r="Y63" i="12"/>
  <c r="S63" i="12"/>
  <c r="AE71" i="12"/>
  <c r="Y71" i="12"/>
  <c r="S71" i="12"/>
  <c r="AE91" i="12"/>
  <c r="S91" i="12"/>
  <c r="Y91" i="12"/>
  <c r="AE95" i="12"/>
  <c r="Y95" i="12"/>
  <c r="S95" i="12"/>
  <c r="AE99" i="12"/>
  <c r="S99" i="12"/>
  <c r="Y99" i="12"/>
  <c r="AD6" i="12"/>
  <c r="X6" i="12"/>
  <c r="R6" i="12"/>
  <c r="AD10" i="12"/>
  <c r="X10" i="12"/>
  <c r="R10" i="12"/>
  <c r="AD14" i="12"/>
  <c r="X14" i="12"/>
  <c r="R14" i="12"/>
  <c r="AD22" i="12"/>
  <c r="X22" i="12"/>
  <c r="R22" i="12"/>
  <c r="AD26" i="12"/>
  <c r="X26" i="12"/>
  <c r="R26" i="12"/>
  <c r="AD30" i="12"/>
  <c r="X30" i="12"/>
  <c r="Z30" i="12" s="1"/>
  <c r="AA30" i="12" s="1"/>
  <c r="AB30" i="12" s="1"/>
  <c r="R30" i="12"/>
  <c r="X39" i="12"/>
  <c r="AD39" i="12"/>
  <c r="R39" i="12"/>
  <c r="X43" i="12"/>
  <c r="AD43" i="12"/>
  <c r="R43" i="12"/>
  <c r="X47" i="12"/>
  <c r="Z47" i="12" s="1"/>
  <c r="AA47" i="12" s="1"/>
  <c r="AD47" i="12"/>
  <c r="R47" i="12"/>
  <c r="X51" i="12"/>
  <c r="AD51" i="12"/>
  <c r="R51" i="12"/>
  <c r="X55" i="12"/>
  <c r="AD55" i="12"/>
  <c r="R55" i="12"/>
  <c r="T55" i="12" s="1"/>
  <c r="U55" i="12" s="1"/>
  <c r="X59" i="12"/>
  <c r="AD59" i="12"/>
  <c r="R59" i="12"/>
  <c r="X63" i="12"/>
  <c r="AD63" i="12"/>
  <c r="AF63" i="12" s="1"/>
  <c r="AG63" i="12" s="1"/>
  <c r="R63" i="12"/>
  <c r="X67" i="12"/>
  <c r="AD67" i="12"/>
  <c r="R67" i="12"/>
  <c r="X71" i="12"/>
  <c r="AD71" i="12"/>
  <c r="R71" i="12"/>
  <c r="X75" i="12"/>
  <c r="AD75" i="12"/>
  <c r="R75" i="12"/>
  <c r="X79" i="12"/>
  <c r="AD79" i="12"/>
  <c r="R79" i="12"/>
  <c r="X83" i="12"/>
  <c r="AD83" i="12"/>
  <c r="R83" i="12"/>
  <c r="X87" i="12"/>
  <c r="AD87" i="12"/>
  <c r="R87" i="12"/>
  <c r="X91" i="12"/>
  <c r="AD91" i="12"/>
  <c r="R91" i="12"/>
  <c r="X95" i="12"/>
  <c r="AD95" i="12"/>
  <c r="R95" i="12"/>
  <c r="X99" i="12"/>
  <c r="AD99" i="12"/>
  <c r="R99" i="12"/>
  <c r="AE8" i="12"/>
  <c r="S8" i="12"/>
  <c r="Y8" i="12"/>
  <c r="AE28" i="12"/>
  <c r="S28" i="12"/>
  <c r="Y28" i="12"/>
  <c r="AE32" i="12"/>
  <c r="S32" i="12"/>
  <c r="Y32" i="12"/>
  <c r="AE36" i="12"/>
  <c r="Y36" i="12"/>
  <c r="S36" i="12"/>
  <c r="Y40" i="12"/>
  <c r="AE40" i="12"/>
  <c r="S40" i="12"/>
  <c r="Y52" i="12"/>
  <c r="AE52" i="12"/>
  <c r="S52" i="12"/>
  <c r="Y56" i="12"/>
  <c r="AE56" i="12"/>
  <c r="S56" i="12"/>
  <c r="Y60" i="12"/>
  <c r="AE60" i="12"/>
  <c r="S60" i="12"/>
  <c r="Y64" i="12"/>
  <c r="AE64" i="12"/>
  <c r="S64" i="12"/>
  <c r="Y68" i="12"/>
  <c r="AE68" i="12"/>
  <c r="S68" i="12"/>
  <c r="Y72" i="12"/>
  <c r="AE72" i="12"/>
  <c r="S72" i="12"/>
  <c r="Y76" i="12"/>
  <c r="AE76" i="12"/>
  <c r="S76" i="12"/>
  <c r="Y80" i="12"/>
  <c r="AE80" i="12"/>
  <c r="S80" i="12"/>
  <c r="Y84" i="12"/>
  <c r="AE84" i="12"/>
  <c r="S84" i="12"/>
  <c r="Y88" i="12"/>
  <c r="AE88" i="12"/>
  <c r="S88" i="12"/>
  <c r="Y92" i="12"/>
  <c r="AE92" i="12"/>
  <c r="S92" i="12"/>
  <c r="Y96" i="12"/>
  <c r="AE96" i="12"/>
  <c r="S96" i="12"/>
  <c r="Y100" i="12"/>
  <c r="AE100" i="12"/>
  <c r="S100" i="12"/>
  <c r="X56" i="12"/>
  <c r="Z56" i="12" s="1"/>
  <c r="AA56" i="12" s="1"/>
  <c r="AB56" i="12" s="1"/>
  <c r="R56" i="12"/>
  <c r="AD56" i="12"/>
  <c r="AD35" i="12"/>
  <c r="X35" i="12"/>
  <c r="R35" i="12"/>
  <c r="G24" i="17"/>
  <c r="E24" i="17" s="1"/>
  <c r="F3" i="12"/>
  <c r="O3" i="12" s="1"/>
  <c r="H48" i="12"/>
  <c r="H60" i="12"/>
  <c r="H92" i="12"/>
  <c r="J89" i="12"/>
  <c r="J93" i="12"/>
  <c r="J97" i="12"/>
  <c r="D4" i="11"/>
  <c r="B80" i="12"/>
  <c r="B60" i="12"/>
  <c r="B11" i="12"/>
  <c r="C4" i="11"/>
  <c r="D5" i="11"/>
  <c r="C5" i="11"/>
  <c r="I9" i="12"/>
  <c r="I13" i="12"/>
  <c r="I17" i="12"/>
  <c r="I25" i="12"/>
  <c r="I33" i="12"/>
  <c r="I37" i="12"/>
  <c r="I41" i="12"/>
  <c r="I45" i="12"/>
  <c r="I49" i="12"/>
  <c r="I53" i="12"/>
  <c r="I61" i="12"/>
  <c r="I69" i="12"/>
  <c r="H68" i="12"/>
  <c r="H96" i="12"/>
  <c r="J73" i="12"/>
  <c r="H44" i="12"/>
  <c r="H52" i="12"/>
  <c r="H64" i="12"/>
  <c r="H88" i="12"/>
  <c r="H100" i="12"/>
  <c r="J83" i="12"/>
  <c r="B36" i="12"/>
  <c r="B24" i="12"/>
  <c r="D3" i="12"/>
  <c r="E3" i="12"/>
  <c r="N3" i="12" s="1"/>
  <c r="I14" i="12"/>
  <c r="G3" i="12"/>
  <c r="P3" i="12" s="1"/>
  <c r="B93" i="12"/>
  <c r="B89" i="12"/>
  <c r="B85" i="12"/>
  <c r="B81" i="12"/>
  <c r="B61" i="12"/>
  <c r="B57" i="12"/>
  <c r="B53" i="12"/>
  <c r="B49" i="12"/>
  <c r="B29" i="12"/>
  <c r="B25" i="12"/>
  <c r="B21" i="12"/>
  <c r="B17" i="12"/>
  <c r="I10" i="12"/>
  <c r="I22" i="12"/>
  <c r="I34" i="12"/>
  <c r="I38" i="12"/>
  <c r="I46" i="12"/>
  <c r="C10" i="12"/>
  <c r="I42" i="12"/>
  <c r="I20" i="12"/>
  <c r="I4" i="12"/>
  <c r="I12" i="12"/>
  <c r="I16" i="12"/>
  <c r="I24" i="12"/>
  <c r="I44" i="12"/>
  <c r="I48" i="12"/>
  <c r="H3" i="12"/>
  <c r="H36" i="12"/>
  <c r="H40" i="12"/>
  <c r="J78" i="12"/>
  <c r="C5" i="12"/>
  <c r="B91" i="12"/>
  <c r="B75" i="12"/>
  <c r="B59" i="12"/>
  <c r="B43" i="12"/>
  <c r="B27" i="12"/>
  <c r="I7" i="12"/>
  <c r="I23" i="12"/>
  <c r="I31" i="12"/>
  <c r="I35" i="12"/>
  <c r="I39" i="12"/>
  <c r="I43" i="12"/>
  <c r="I51" i="12"/>
  <c r="I59" i="12"/>
  <c r="I67" i="12"/>
  <c r="I75" i="12"/>
  <c r="I79" i="12"/>
  <c r="I83" i="12"/>
  <c r="I87" i="12"/>
  <c r="H5" i="12"/>
  <c r="H9" i="12"/>
  <c r="H13" i="12"/>
  <c r="H17" i="12"/>
  <c r="H21" i="12"/>
  <c r="H25" i="12"/>
  <c r="H29" i="12"/>
  <c r="H33" i="12"/>
  <c r="H38" i="12"/>
  <c r="H42" i="12"/>
  <c r="H50" i="12"/>
  <c r="H58" i="12"/>
  <c r="H66" i="12"/>
  <c r="H74" i="12"/>
  <c r="H78" i="12"/>
  <c r="H82" i="12"/>
  <c r="H86" i="12"/>
  <c r="J43" i="12"/>
  <c r="J47" i="12"/>
  <c r="J49" i="12"/>
  <c r="J51" i="12"/>
  <c r="J53" i="12"/>
  <c r="J55" i="12"/>
  <c r="J57" i="12"/>
  <c r="J59" i="12"/>
  <c r="J63" i="12"/>
  <c r="J65" i="12"/>
  <c r="J67" i="12"/>
  <c r="J69" i="12"/>
  <c r="J16" i="12"/>
  <c r="B102" i="12"/>
  <c r="B98" i="12"/>
  <c r="B94" i="12"/>
  <c r="B90" i="12"/>
  <c r="B86" i="12"/>
  <c r="B82" i="12"/>
  <c r="B78" i="12"/>
  <c r="B74" i="12"/>
  <c r="B70" i="12"/>
  <c r="B66" i="12"/>
  <c r="B62" i="12"/>
  <c r="B58" i="12"/>
  <c r="B54" i="12"/>
  <c r="B50" i="12"/>
  <c r="B46" i="12"/>
  <c r="B42" i="12"/>
  <c r="B38" i="12"/>
  <c r="B34" i="12"/>
  <c r="B30" i="12"/>
  <c r="B26" i="12"/>
  <c r="B22" i="12"/>
  <c r="B18" i="12"/>
  <c r="J45" i="12"/>
  <c r="J61" i="12"/>
  <c r="I73" i="12"/>
  <c r="I77" i="12"/>
  <c r="I81" i="12"/>
  <c r="I85" i="12"/>
  <c r="H15" i="12"/>
  <c r="H19" i="12"/>
  <c r="H23" i="12"/>
  <c r="H27" i="12"/>
  <c r="H31" i="12"/>
  <c r="H72" i="12"/>
  <c r="H76" i="12"/>
  <c r="H84" i="12"/>
  <c r="J11" i="12"/>
  <c r="J13" i="12"/>
  <c r="J15" i="12"/>
  <c r="J72" i="12"/>
  <c r="J74" i="12"/>
  <c r="J76" i="12"/>
  <c r="J80" i="12"/>
  <c r="J82" i="12"/>
  <c r="J84" i="12"/>
  <c r="J86" i="12"/>
  <c r="H7" i="12"/>
  <c r="J17" i="12"/>
  <c r="H11" i="12"/>
  <c r="H80" i="12"/>
  <c r="V55" i="12" l="1"/>
  <c r="A17" i="8"/>
  <c r="A14" i="12"/>
  <c r="Z101" i="12"/>
  <c r="AA101" i="12" s="1"/>
  <c r="AB101" i="12" s="1"/>
  <c r="AF57" i="12"/>
  <c r="AG57" i="12" s="1"/>
  <c r="AH57" i="12" s="1"/>
  <c r="Z89" i="12"/>
  <c r="AA89" i="12" s="1"/>
  <c r="AB89" i="12" s="1"/>
  <c r="T65" i="12"/>
  <c r="U65" i="12" s="1"/>
  <c r="T101" i="12"/>
  <c r="U101" i="12" s="1"/>
  <c r="V101" i="12" s="1"/>
  <c r="T94" i="12"/>
  <c r="U94" i="12" s="1"/>
  <c r="V94" i="12" s="1"/>
  <c r="T95" i="12"/>
  <c r="U95" i="12" s="1"/>
  <c r="V95" i="12" s="1"/>
  <c r="T26" i="12"/>
  <c r="U26" i="12" s="1"/>
  <c r="V26" i="12" s="1"/>
  <c r="AF102" i="12"/>
  <c r="AG102" i="12" s="1"/>
  <c r="AH102" i="12" s="1"/>
  <c r="AF70" i="12"/>
  <c r="AG70" i="12" s="1"/>
  <c r="AH70" i="12" s="1"/>
  <c r="Z97" i="12"/>
  <c r="AA97" i="12" s="1"/>
  <c r="AB97" i="12" s="1"/>
  <c r="T91" i="12"/>
  <c r="U91" i="12" s="1"/>
  <c r="V91" i="12" s="1"/>
  <c r="T56" i="12"/>
  <c r="U56" i="12" s="1"/>
  <c r="V56" i="12" s="1"/>
  <c r="T63" i="12"/>
  <c r="U63" i="12" s="1"/>
  <c r="V63" i="12" s="1"/>
  <c r="T62" i="12"/>
  <c r="U62" i="12" s="1"/>
  <c r="V62" i="12" s="1"/>
  <c r="Z54" i="12"/>
  <c r="AA54" i="12" s="1"/>
  <c r="AB54" i="12" s="1"/>
  <c r="Z62" i="12"/>
  <c r="AA62" i="12" s="1"/>
  <c r="AB62" i="12" s="1"/>
  <c r="Z71" i="12"/>
  <c r="AA71" i="12" s="1"/>
  <c r="AB71" i="12" s="1"/>
  <c r="T71" i="12"/>
  <c r="U71" i="12" s="1"/>
  <c r="V71" i="12" s="1"/>
  <c r="AF99" i="12"/>
  <c r="AG99" i="12" s="1"/>
  <c r="AH99" i="12" s="1"/>
  <c r="AF6" i="12"/>
  <c r="AG6" i="12" s="1"/>
  <c r="AH6" i="12" s="1"/>
  <c r="AF54" i="12"/>
  <c r="AG54" i="12" s="1"/>
  <c r="AH54" i="12" s="1"/>
  <c r="AF32" i="12"/>
  <c r="AG32" i="12" s="1"/>
  <c r="AH32" i="12" s="1"/>
  <c r="AF30" i="12"/>
  <c r="AG30" i="12" s="1"/>
  <c r="AH30" i="12" s="1"/>
  <c r="AF94" i="12"/>
  <c r="AG94" i="12" s="1"/>
  <c r="AH94" i="12" s="1"/>
  <c r="T30" i="12"/>
  <c r="U30" i="12" s="1"/>
  <c r="V30" i="12" s="1"/>
  <c r="Z6" i="12"/>
  <c r="AA6" i="12" s="1"/>
  <c r="AB6" i="12" s="1"/>
  <c r="AF90" i="12"/>
  <c r="AG90" i="12" s="1"/>
  <c r="AH90" i="12" s="1"/>
  <c r="T70" i="12"/>
  <c r="U70" i="12" s="1"/>
  <c r="V70" i="12" s="1"/>
  <c r="T90" i="12"/>
  <c r="U90" i="12" s="1"/>
  <c r="V90" i="12" s="1"/>
  <c r="Z55" i="12"/>
  <c r="AA55" i="12" s="1"/>
  <c r="AB55" i="12" s="1"/>
  <c r="T6" i="12"/>
  <c r="U6" i="12" s="1"/>
  <c r="V6" i="12" s="1"/>
  <c r="AF56" i="12"/>
  <c r="AG56" i="12" s="1"/>
  <c r="AH56" i="12" s="1"/>
  <c r="Z63" i="12"/>
  <c r="AA63" i="12" s="1"/>
  <c r="AB63" i="12" s="1"/>
  <c r="AB47" i="12"/>
  <c r="AF26" i="12"/>
  <c r="AG26" i="12" s="1"/>
  <c r="AH26" i="12" s="1"/>
  <c r="Z57" i="12"/>
  <c r="AA57" i="12" s="1"/>
  <c r="AB57" i="12" s="1"/>
  <c r="T57" i="12"/>
  <c r="U57" i="12" s="1"/>
  <c r="V57" i="12" s="1"/>
  <c r="Z93" i="12"/>
  <c r="AA93" i="12" s="1"/>
  <c r="AB93" i="12" s="1"/>
  <c r="AF65" i="12"/>
  <c r="AG65" i="12" s="1"/>
  <c r="AH65" i="12" s="1"/>
  <c r="AF28" i="12"/>
  <c r="AG28" i="12" s="1"/>
  <c r="AH28" i="12" s="1"/>
  <c r="Z99" i="12"/>
  <c r="AA99" i="12" s="1"/>
  <c r="AB99" i="12" s="1"/>
  <c r="Z91" i="12"/>
  <c r="AA91" i="12" s="1"/>
  <c r="AB91" i="12" s="1"/>
  <c r="AF91" i="12"/>
  <c r="AG91" i="12" s="1"/>
  <c r="AH91" i="12" s="1"/>
  <c r="AF47" i="12"/>
  <c r="AG47" i="12" s="1"/>
  <c r="AH47" i="12" s="1"/>
  <c r="T102" i="12"/>
  <c r="U102" i="12" s="1"/>
  <c r="V102" i="12" s="1"/>
  <c r="T54" i="12"/>
  <c r="U54" i="12" s="1"/>
  <c r="V54" i="12" s="1"/>
  <c r="T28" i="12"/>
  <c r="U28" i="12" s="1"/>
  <c r="V28" i="12" s="1"/>
  <c r="T18" i="12"/>
  <c r="U18" i="12" s="1"/>
  <c r="V18" i="12" s="1"/>
  <c r="T47" i="12"/>
  <c r="U47" i="12" s="1"/>
  <c r="V47" i="12" s="1"/>
  <c r="Z28" i="12"/>
  <c r="AA28" i="12" s="1"/>
  <c r="AB28" i="12" s="1"/>
  <c r="Z18" i="12"/>
  <c r="AA18" i="12" s="1"/>
  <c r="AB18" i="12" s="1"/>
  <c r="AF95" i="12"/>
  <c r="AG95" i="12" s="1"/>
  <c r="AH95" i="12" s="1"/>
  <c r="AF71" i="12"/>
  <c r="AG71" i="12" s="1"/>
  <c r="AH71" i="12" s="1"/>
  <c r="AF55" i="12"/>
  <c r="AG55" i="12" s="1"/>
  <c r="AH55" i="12" s="1"/>
  <c r="Z26" i="12"/>
  <c r="AA26" i="12" s="1"/>
  <c r="AB26" i="12" s="1"/>
  <c r="Z95" i="12"/>
  <c r="AA95" i="12" s="1"/>
  <c r="AB95" i="12" s="1"/>
  <c r="AF18" i="12"/>
  <c r="AG18" i="12" s="1"/>
  <c r="AH18" i="12" s="1"/>
  <c r="T97" i="12"/>
  <c r="U97" i="12" s="1"/>
  <c r="V97" i="12" s="1"/>
  <c r="V65" i="12"/>
  <c r="T32" i="12"/>
  <c r="U32" i="12" s="1"/>
  <c r="V32" i="12" s="1"/>
  <c r="T8" i="12"/>
  <c r="U8" i="12" s="1"/>
  <c r="V8" i="12" s="1"/>
  <c r="Z65" i="12"/>
  <c r="AA65" i="12" s="1"/>
  <c r="AB65" i="12" s="1"/>
  <c r="T98" i="12"/>
  <c r="U98" i="12" s="1"/>
  <c r="V98" i="12" s="1"/>
  <c r="AF98" i="12"/>
  <c r="AG98" i="12" s="1"/>
  <c r="AH98" i="12" s="1"/>
  <c r="Z32" i="12"/>
  <c r="AA32" i="12" s="1"/>
  <c r="AB32" i="12" s="1"/>
  <c r="Z8" i="12"/>
  <c r="AA8" i="12" s="1"/>
  <c r="AB8" i="12" s="1"/>
  <c r="AH93" i="12"/>
  <c r="AF8" i="12"/>
  <c r="AG8" i="12" s="1"/>
  <c r="AH8" i="12" s="1"/>
  <c r="X84" i="12"/>
  <c r="Z84" i="12" s="1"/>
  <c r="AA84" i="12" s="1"/>
  <c r="AB84" i="12" s="1"/>
  <c r="AD84" i="12"/>
  <c r="AF84" i="12" s="1"/>
  <c r="AG84" i="12" s="1"/>
  <c r="AH84" i="12" s="1"/>
  <c r="R84" i="12"/>
  <c r="T84" i="12" s="1"/>
  <c r="U84" i="12" s="1"/>
  <c r="V84" i="12" s="1"/>
  <c r="AE85" i="12"/>
  <c r="AF85" i="12" s="1"/>
  <c r="AG85" i="12" s="1"/>
  <c r="AH85" i="12" s="1"/>
  <c r="Y85" i="12"/>
  <c r="Z85" i="12" s="1"/>
  <c r="AA85" i="12" s="1"/>
  <c r="AB85" i="12" s="1"/>
  <c r="S85" i="12"/>
  <c r="T85" i="12" s="1"/>
  <c r="U85" i="12" s="1"/>
  <c r="V85" i="12" s="1"/>
  <c r="AD3" i="12"/>
  <c r="X3" i="12"/>
  <c r="R3" i="12"/>
  <c r="AE20" i="12"/>
  <c r="AF20" i="12" s="1"/>
  <c r="AG20" i="12" s="1"/>
  <c r="AH20" i="12" s="1"/>
  <c r="S20" i="12"/>
  <c r="T20" i="12" s="1"/>
  <c r="U20" i="12" s="1"/>
  <c r="V20" i="12" s="1"/>
  <c r="Y20" i="12"/>
  <c r="Z20" i="12" s="1"/>
  <c r="AA20" i="12" s="1"/>
  <c r="AB20" i="12" s="1"/>
  <c r="X88" i="12"/>
  <c r="Z88" i="12" s="1"/>
  <c r="AA88" i="12" s="1"/>
  <c r="AB88" i="12" s="1"/>
  <c r="R88" i="12"/>
  <c r="T88" i="12" s="1"/>
  <c r="U88" i="12" s="1"/>
  <c r="V88" i="12" s="1"/>
  <c r="AD88" i="12"/>
  <c r="AF88" i="12" s="1"/>
  <c r="AG88" i="12" s="1"/>
  <c r="AH88" i="12" s="1"/>
  <c r="AE61" i="12"/>
  <c r="AF61" i="12" s="1"/>
  <c r="AG61" i="12" s="1"/>
  <c r="AH61" i="12" s="1"/>
  <c r="Y61" i="12"/>
  <c r="Z61" i="12" s="1"/>
  <c r="AA61" i="12" s="1"/>
  <c r="AB61" i="12" s="1"/>
  <c r="S61" i="12"/>
  <c r="T61" i="12" s="1"/>
  <c r="U61" i="12" s="1"/>
  <c r="V61" i="12" s="1"/>
  <c r="AE41" i="12"/>
  <c r="AF41" i="12" s="1"/>
  <c r="AG41" i="12" s="1"/>
  <c r="AH41" i="12" s="1"/>
  <c r="S41" i="12"/>
  <c r="T41" i="12" s="1"/>
  <c r="U41" i="12" s="1"/>
  <c r="V41" i="12" s="1"/>
  <c r="Y41" i="12"/>
  <c r="Z41" i="12" s="1"/>
  <c r="AA41" i="12" s="1"/>
  <c r="AB41" i="12" s="1"/>
  <c r="V89" i="12"/>
  <c r="AD7" i="12"/>
  <c r="X7" i="12"/>
  <c r="R7" i="12"/>
  <c r="AD23" i="12"/>
  <c r="R23" i="12"/>
  <c r="X23" i="12"/>
  <c r="AE81" i="12"/>
  <c r="AF81" i="12" s="1"/>
  <c r="AG81" i="12" s="1"/>
  <c r="AH81" i="12" s="1"/>
  <c r="S81" i="12"/>
  <c r="T81" i="12" s="1"/>
  <c r="U81" i="12" s="1"/>
  <c r="V81" i="12" s="1"/>
  <c r="Y81" i="12"/>
  <c r="Z81" i="12" s="1"/>
  <c r="AA81" i="12" s="1"/>
  <c r="AB81" i="12" s="1"/>
  <c r="X92" i="12"/>
  <c r="Z92" i="12" s="1"/>
  <c r="AA92" i="12" s="1"/>
  <c r="AB92" i="12" s="1"/>
  <c r="AD92" i="12"/>
  <c r="AF92" i="12" s="1"/>
  <c r="AG92" i="12" s="1"/>
  <c r="AH92" i="12" s="1"/>
  <c r="R92" i="12"/>
  <c r="T92" i="12" s="1"/>
  <c r="U92" i="12" s="1"/>
  <c r="V92" i="12" s="1"/>
  <c r="T99" i="12"/>
  <c r="U99" i="12" s="1"/>
  <c r="V99" i="12" s="1"/>
  <c r="AD27" i="12"/>
  <c r="AF27" i="12" s="1"/>
  <c r="AG27" i="12" s="1"/>
  <c r="AH27" i="12" s="1"/>
  <c r="R27" i="12"/>
  <c r="T27" i="12" s="1"/>
  <c r="U27" i="12" s="1"/>
  <c r="V27" i="12" s="1"/>
  <c r="X27" i="12"/>
  <c r="Z27" i="12" s="1"/>
  <c r="AA27" i="12" s="1"/>
  <c r="AB27" i="12" s="1"/>
  <c r="AE24" i="12"/>
  <c r="AF24" i="12" s="1"/>
  <c r="AG24" i="12" s="1"/>
  <c r="AH24" i="12" s="1"/>
  <c r="S24" i="12"/>
  <c r="T24" i="12" s="1"/>
  <c r="U24" i="12" s="1"/>
  <c r="V24" i="12" s="1"/>
  <c r="Y24" i="12"/>
  <c r="Z24" i="12" s="1"/>
  <c r="AA24" i="12" s="1"/>
  <c r="AB24" i="12" s="1"/>
  <c r="Y38" i="12"/>
  <c r="AE38" i="12"/>
  <c r="S38" i="12"/>
  <c r="S17" i="12"/>
  <c r="AE17" i="12"/>
  <c r="Y17" i="12"/>
  <c r="X74" i="12"/>
  <c r="Z74" i="12" s="1"/>
  <c r="AA74" i="12" s="1"/>
  <c r="AB74" i="12" s="1"/>
  <c r="R74" i="12"/>
  <c r="T74" i="12" s="1"/>
  <c r="U74" i="12" s="1"/>
  <c r="V74" i="12" s="1"/>
  <c r="AD74" i="12"/>
  <c r="AF74" i="12" s="1"/>
  <c r="AG74" i="12" s="1"/>
  <c r="AH74" i="12" s="1"/>
  <c r="X42" i="12"/>
  <c r="R42" i="12"/>
  <c r="AD42" i="12"/>
  <c r="AD25" i="12"/>
  <c r="R25" i="12"/>
  <c r="X25" i="12"/>
  <c r="AD9" i="12"/>
  <c r="R9" i="12"/>
  <c r="X9" i="12"/>
  <c r="AE79" i="12"/>
  <c r="AF79" i="12" s="1"/>
  <c r="AG79" i="12" s="1"/>
  <c r="AH79" i="12" s="1"/>
  <c r="Y79" i="12"/>
  <c r="Z79" i="12" s="1"/>
  <c r="AA79" i="12" s="1"/>
  <c r="AB79" i="12" s="1"/>
  <c r="S79" i="12"/>
  <c r="T79" i="12" s="1"/>
  <c r="U79" i="12" s="1"/>
  <c r="V79" i="12" s="1"/>
  <c r="AE51" i="12"/>
  <c r="AF51" i="12" s="1"/>
  <c r="AG51" i="12" s="1"/>
  <c r="AH51" i="12" s="1"/>
  <c r="S51" i="12"/>
  <c r="T51" i="12" s="1"/>
  <c r="U51" i="12" s="1"/>
  <c r="V51" i="12" s="1"/>
  <c r="Y51" i="12"/>
  <c r="Z51" i="12" s="1"/>
  <c r="AA51" i="12" s="1"/>
  <c r="AB51" i="12" s="1"/>
  <c r="S31" i="12"/>
  <c r="Y31" i="12"/>
  <c r="AE31" i="12"/>
  <c r="AE16" i="12"/>
  <c r="AF16" i="12" s="1"/>
  <c r="AG16" i="12" s="1"/>
  <c r="AH16" i="12" s="1"/>
  <c r="S16" i="12"/>
  <c r="T16" i="12" s="1"/>
  <c r="U16" i="12" s="1"/>
  <c r="V16" i="12" s="1"/>
  <c r="Y16" i="12"/>
  <c r="Z16" i="12" s="1"/>
  <c r="AA16" i="12" s="1"/>
  <c r="AB16" i="12" s="1"/>
  <c r="Y42" i="12"/>
  <c r="AE42" i="12"/>
  <c r="S42" i="12"/>
  <c r="AE34" i="12"/>
  <c r="AF34" i="12" s="1"/>
  <c r="AG34" i="12" s="1"/>
  <c r="AH34" i="12" s="1"/>
  <c r="S34" i="12"/>
  <c r="T34" i="12" s="1"/>
  <c r="U34" i="12" s="1"/>
  <c r="V34" i="12" s="1"/>
  <c r="Y34" i="12"/>
  <c r="Z34" i="12" s="1"/>
  <c r="AA34" i="12" s="1"/>
  <c r="AB34" i="12" s="1"/>
  <c r="AE14" i="12"/>
  <c r="AF14" i="12" s="1"/>
  <c r="AG14" i="12" s="1"/>
  <c r="AH14" i="12" s="1"/>
  <c r="S14" i="12"/>
  <c r="T14" i="12" s="1"/>
  <c r="U14" i="12" s="1"/>
  <c r="V14" i="12" s="1"/>
  <c r="Y14" i="12"/>
  <c r="Z14" i="12" s="1"/>
  <c r="AA14" i="12" s="1"/>
  <c r="AB14" i="12" s="1"/>
  <c r="X64" i="12"/>
  <c r="Z64" i="12" s="1"/>
  <c r="AA64" i="12" s="1"/>
  <c r="AB64" i="12" s="1"/>
  <c r="R64" i="12"/>
  <c r="T64" i="12" s="1"/>
  <c r="U64" i="12" s="1"/>
  <c r="V64" i="12" s="1"/>
  <c r="AD64" i="12"/>
  <c r="AF64" i="12" s="1"/>
  <c r="AG64" i="12" s="1"/>
  <c r="AH64" i="12" s="1"/>
  <c r="X96" i="12"/>
  <c r="Z96" i="12" s="1"/>
  <c r="AA96" i="12" s="1"/>
  <c r="AB96" i="12" s="1"/>
  <c r="R96" i="12"/>
  <c r="T96" i="12" s="1"/>
  <c r="U96" i="12" s="1"/>
  <c r="V96" i="12" s="1"/>
  <c r="AD96" i="12"/>
  <c r="AF96" i="12" s="1"/>
  <c r="AG96" i="12" s="1"/>
  <c r="AH96" i="12" s="1"/>
  <c r="AE53" i="12"/>
  <c r="AF53" i="12" s="1"/>
  <c r="AG53" i="12" s="1"/>
  <c r="AH53" i="12" s="1"/>
  <c r="Y53" i="12"/>
  <c r="Z53" i="12" s="1"/>
  <c r="AA53" i="12" s="1"/>
  <c r="AB53" i="12" s="1"/>
  <c r="S53" i="12"/>
  <c r="T53" i="12" s="1"/>
  <c r="U53" i="12" s="1"/>
  <c r="V53" i="12" s="1"/>
  <c r="AE37" i="12"/>
  <c r="AF37" i="12" s="1"/>
  <c r="AG37" i="12" s="1"/>
  <c r="AH37" i="12" s="1"/>
  <c r="S37" i="12"/>
  <c r="T37" i="12" s="1"/>
  <c r="U37" i="12" s="1"/>
  <c r="V37" i="12" s="1"/>
  <c r="Y37" i="12"/>
  <c r="Z37" i="12" s="1"/>
  <c r="AA37" i="12" s="1"/>
  <c r="AB37" i="12" s="1"/>
  <c r="S13" i="12"/>
  <c r="Y13" i="12"/>
  <c r="AE13" i="12"/>
  <c r="X72" i="12"/>
  <c r="Z72" i="12" s="1"/>
  <c r="AA72" i="12" s="1"/>
  <c r="AB72" i="12" s="1"/>
  <c r="R72" i="12"/>
  <c r="T72" i="12" s="1"/>
  <c r="U72" i="12" s="1"/>
  <c r="V72" i="12" s="1"/>
  <c r="AD72" i="12"/>
  <c r="AF72" i="12" s="1"/>
  <c r="AG72" i="12" s="1"/>
  <c r="AH72" i="12" s="1"/>
  <c r="AE77" i="12"/>
  <c r="AF77" i="12" s="1"/>
  <c r="AG77" i="12" s="1"/>
  <c r="AH77" i="12" s="1"/>
  <c r="Y77" i="12"/>
  <c r="Z77" i="12" s="1"/>
  <c r="AA77" i="12" s="1"/>
  <c r="AB77" i="12" s="1"/>
  <c r="S77" i="12"/>
  <c r="T77" i="12" s="1"/>
  <c r="U77" i="12" s="1"/>
  <c r="V77" i="12" s="1"/>
  <c r="AH89" i="12"/>
  <c r="AH63" i="12"/>
  <c r="AH97" i="12"/>
  <c r="T93" i="12"/>
  <c r="U93" i="12" s="1"/>
  <c r="X78" i="12"/>
  <c r="Z78" i="12" s="1"/>
  <c r="AA78" i="12" s="1"/>
  <c r="AB78" i="12" s="1"/>
  <c r="R78" i="12"/>
  <c r="T78" i="12" s="1"/>
  <c r="U78" i="12" s="1"/>
  <c r="V78" i="12" s="1"/>
  <c r="AD78" i="12"/>
  <c r="AF78" i="12" s="1"/>
  <c r="AG78" i="12" s="1"/>
  <c r="AH78" i="12" s="1"/>
  <c r="X50" i="12"/>
  <c r="Z50" i="12" s="1"/>
  <c r="AA50" i="12" s="1"/>
  <c r="AB50" i="12" s="1"/>
  <c r="R50" i="12"/>
  <c r="T50" i="12" s="1"/>
  <c r="U50" i="12" s="1"/>
  <c r="V50" i="12" s="1"/>
  <c r="AD50" i="12"/>
  <c r="AF50" i="12" s="1"/>
  <c r="AG50" i="12" s="1"/>
  <c r="AH50" i="12" s="1"/>
  <c r="AD29" i="12"/>
  <c r="AF29" i="12" s="1"/>
  <c r="AG29" i="12" s="1"/>
  <c r="AH29" i="12" s="1"/>
  <c r="R29" i="12"/>
  <c r="T29" i="12" s="1"/>
  <c r="U29" i="12" s="1"/>
  <c r="V29" i="12" s="1"/>
  <c r="X29" i="12"/>
  <c r="Z29" i="12" s="1"/>
  <c r="AA29" i="12" s="1"/>
  <c r="AB29" i="12" s="1"/>
  <c r="AD13" i="12"/>
  <c r="R13" i="12"/>
  <c r="X13" i="12"/>
  <c r="AE83" i="12"/>
  <c r="AF83" i="12" s="1"/>
  <c r="AG83" i="12" s="1"/>
  <c r="AH83" i="12" s="1"/>
  <c r="S83" i="12"/>
  <c r="T83" i="12" s="1"/>
  <c r="U83" i="12" s="1"/>
  <c r="V83" i="12" s="1"/>
  <c r="Y83" i="12"/>
  <c r="Z83" i="12" s="1"/>
  <c r="AA83" i="12" s="1"/>
  <c r="AB83" i="12" s="1"/>
  <c r="AE59" i="12"/>
  <c r="AF59" i="12" s="1"/>
  <c r="AG59" i="12" s="1"/>
  <c r="AH59" i="12" s="1"/>
  <c r="S59" i="12"/>
  <c r="T59" i="12" s="1"/>
  <c r="U59" i="12" s="1"/>
  <c r="V59" i="12" s="1"/>
  <c r="Y59" i="12"/>
  <c r="Z59" i="12" s="1"/>
  <c r="AA59" i="12" s="1"/>
  <c r="AB59" i="12" s="1"/>
  <c r="AE35" i="12"/>
  <c r="AF35" i="12" s="1"/>
  <c r="AG35" i="12" s="1"/>
  <c r="AH35" i="12" s="1"/>
  <c r="S35" i="12"/>
  <c r="Y35" i="12"/>
  <c r="Z35" i="12" s="1"/>
  <c r="AA35" i="12" s="1"/>
  <c r="AB35" i="12" s="1"/>
  <c r="X76" i="12"/>
  <c r="Z76" i="12" s="1"/>
  <c r="AA76" i="12" s="1"/>
  <c r="AB76" i="12" s="1"/>
  <c r="AD76" i="12"/>
  <c r="AF76" i="12" s="1"/>
  <c r="AG76" i="12" s="1"/>
  <c r="AH76" i="12" s="1"/>
  <c r="R76" i="12"/>
  <c r="T76" i="12" s="1"/>
  <c r="U76" i="12" s="1"/>
  <c r="V76" i="12" s="1"/>
  <c r="X80" i="12"/>
  <c r="Z80" i="12" s="1"/>
  <c r="AA80" i="12" s="1"/>
  <c r="AB80" i="12" s="1"/>
  <c r="R80" i="12"/>
  <c r="T80" i="12" s="1"/>
  <c r="U80" i="12" s="1"/>
  <c r="V80" i="12" s="1"/>
  <c r="AD80" i="12"/>
  <c r="AF80" i="12" s="1"/>
  <c r="AG80" i="12" s="1"/>
  <c r="AH80" i="12" s="1"/>
  <c r="AD19" i="12"/>
  <c r="AF19" i="12" s="1"/>
  <c r="AG19" i="12" s="1"/>
  <c r="AH19" i="12" s="1"/>
  <c r="R19" i="12"/>
  <c r="T19" i="12" s="1"/>
  <c r="U19" i="12" s="1"/>
  <c r="V19" i="12" s="1"/>
  <c r="X19" i="12"/>
  <c r="Z19" i="12" s="1"/>
  <c r="AA19" i="12" s="1"/>
  <c r="AB19" i="12" s="1"/>
  <c r="X86" i="12"/>
  <c r="Z86" i="12" s="1"/>
  <c r="AA86" i="12" s="1"/>
  <c r="AB86" i="12" s="1"/>
  <c r="R86" i="12"/>
  <c r="T86" i="12" s="1"/>
  <c r="U86" i="12" s="1"/>
  <c r="V86" i="12" s="1"/>
  <c r="AD86" i="12"/>
  <c r="AF86" i="12" s="1"/>
  <c r="AG86" i="12" s="1"/>
  <c r="AH86" i="12" s="1"/>
  <c r="X66" i="12"/>
  <c r="Z66" i="12" s="1"/>
  <c r="AA66" i="12" s="1"/>
  <c r="AB66" i="12" s="1"/>
  <c r="R66" i="12"/>
  <c r="T66" i="12" s="1"/>
  <c r="U66" i="12" s="1"/>
  <c r="V66" i="12" s="1"/>
  <c r="AD66" i="12"/>
  <c r="AF66" i="12" s="1"/>
  <c r="AG66" i="12" s="1"/>
  <c r="AH66" i="12" s="1"/>
  <c r="R38" i="12"/>
  <c r="X38" i="12"/>
  <c r="AD38" i="12"/>
  <c r="AD21" i="12"/>
  <c r="AF21" i="12" s="1"/>
  <c r="AG21" i="12" s="1"/>
  <c r="AH21" i="12" s="1"/>
  <c r="R21" i="12"/>
  <c r="T21" i="12" s="1"/>
  <c r="U21" i="12" s="1"/>
  <c r="V21" i="12" s="1"/>
  <c r="X21" i="12"/>
  <c r="Z21" i="12" s="1"/>
  <c r="AA21" i="12" s="1"/>
  <c r="AB21" i="12" s="1"/>
  <c r="AD5" i="12"/>
  <c r="AF5" i="12" s="1"/>
  <c r="AG5" i="12" s="1"/>
  <c r="AH5" i="12" s="1"/>
  <c r="X5" i="12"/>
  <c r="Z5" i="12" s="1"/>
  <c r="AA5" i="12" s="1"/>
  <c r="AB5" i="12" s="1"/>
  <c r="R5" i="12"/>
  <c r="T5" i="12" s="1"/>
  <c r="U5" i="12" s="1"/>
  <c r="V5" i="12" s="1"/>
  <c r="AE75" i="12"/>
  <c r="AF75" i="12" s="1"/>
  <c r="AG75" i="12" s="1"/>
  <c r="AH75" i="12" s="1"/>
  <c r="S75" i="12"/>
  <c r="T75" i="12" s="1"/>
  <c r="U75" i="12" s="1"/>
  <c r="V75" i="12" s="1"/>
  <c r="Y75" i="12"/>
  <c r="Z75" i="12" s="1"/>
  <c r="AA75" i="12" s="1"/>
  <c r="AB75" i="12" s="1"/>
  <c r="AE43" i="12"/>
  <c r="AF43" i="12" s="1"/>
  <c r="AG43" i="12" s="1"/>
  <c r="AH43" i="12" s="1"/>
  <c r="S43" i="12"/>
  <c r="T43" i="12" s="1"/>
  <c r="U43" i="12" s="1"/>
  <c r="V43" i="12" s="1"/>
  <c r="Y43" i="12"/>
  <c r="Z43" i="12" s="1"/>
  <c r="AA43" i="12" s="1"/>
  <c r="AB43" i="12" s="1"/>
  <c r="S23" i="12"/>
  <c r="Y23" i="12"/>
  <c r="AE23" i="12"/>
  <c r="X40" i="12"/>
  <c r="Z40" i="12" s="1"/>
  <c r="AA40" i="12" s="1"/>
  <c r="AB40" i="12" s="1"/>
  <c r="R40" i="12"/>
  <c r="T40" i="12" s="1"/>
  <c r="U40" i="12" s="1"/>
  <c r="V40" i="12" s="1"/>
  <c r="AD40" i="12"/>
  <c r="AF40" i="12" s="1"/>
  <c r="AG40" i="12" s="1"/>
  <c r="AH40" i="12" s="1"/>
  <c r="Y48" i="12"/>
  <c r="AE48" i="12"/>
  <c r="S48" i="12"/>
  <c r="AE12" i="12"/>
  <c r="AF12" i="12" s="1"/>
  <c r="AG12" i="12" s="1"/>
  <c r="AH12" i="12" s="1"/>
  <c r="S12" i="12"/>
  <c r="T12" i="12" s="1"/>
  <c r="U12" i="12" s="1"/>
  <c r="V12" i="12" s="1"/>
  <c r="Y12" i="12"/>
  <c r="Z12" i="12" s="1"/>
  <c r="AA12" i="12" s="1"/>
  <c r="AB12" i="12" s="1"/>
  <c r="AE22" i="12"/>
  <c r="AF22" i="12" s="1"/>
  <c r="AG22" i="12" s="1"/>
  <c r="AH22" i="12" s="1"/>
  <c r="S22" i="12"/>
  <c r="T22" i="12" s="1"/>
  <c r="U22" i="12" s="1"/>
  <c r="V22" i="12" s="1"/>
  <c r="Y22" i="12"/>
  <c r="Z22" i="12" s="1"/>
  <c r="AA22" i="12" s="1"/>
  <c r="AB22" i="12" s="1"/>
  <c r="X52" i="12"/>
  <c r="Z52" i="12" s="1"/>
  <c r="AA52" i="12" s="1"/>
  <c r="AB52" i="12" s="1"/>
  <c r="AD52" i="12"/>
  <c r="AF52" i="12" s="1"/>
  <c r="AG52" i="12" s="1"/>
  <c r="AH52" i="12" s="1"/>
  <c r="R52" i="12"/>
  <c r="T52" i="12" s="1"/>
  <c r="U52" i="12" s="1"/>
  <c r="V52" i="12" s="1"/>
  <c r="X68" i="12"/>
  <c r="Z68" i="12" s="1"/>
  <c r="AA68" i="12" s="1"/>
  <c r="AB68" i="12" s="1"/>
  <c r="AD68" i="12"/>
  <c r="AF68" i="12" s="1"/>
  <c r="AG68" i="12" s="1"/>
  <c r="AH68" i="12" s="1"/>
  <c r="R68" i="12"/>
  <c r="T68" i="12" s="1"/>
  <c r="U68" i="12" s="1"/>
  <c r="V68" i="12" s="1"/>
  <c r="AE49" i="12"/>
  <c r="AF49" i="12" s="1"/>
  <c r="AG49" i="12" s="1"/>
  <c r="AH49" i="12" s="1"/>
  <c r="S49" i="12"/>
  <c r="T49" i="12" s="1"/>
  <c r="U49" i="12" s="1"/>
  <c r="V49" i="12" s="1"/>
  <c r="Y49" i="12"/>
  <c r="Z49" i="12" s="1"/>
  <c r="AA49" i="12" s="1"/>
  <c r="AB49" i="12" s="1"/>
  <c r="S33" i="12"/>
  <c r="AE33" i="12"/>
  <c r="Y33" i="12"/>
  <c r="S9" i="12"/>
  <c r="AE9" i="12"/>
  <c r="Y9" i="12"/>
  <c r="X60" i="12"/>
  <c r="Z60" i="12" s="1"/>
  <c r="AA60" i="12" s="1"/>
  <c r="AB60" i="12" s="1"/>
  <c r="AD60" i="12"/>
  <c r="AF60" i="12" s="1"/>
  <c r="AG60" i="12" s="1"/>
  <c r="AH60" i="12" s="1"/>
  <c r="R60" i="12"/>
  <c r="T60" i="12" s="1"/>
  <c r="U60" i="12" s="1"/>
  <c r="V60" i="12" s="1"/>
  <c r="AD11" i="12"/>
  <c r="AF11" i="12" s="1"/>
  <c r="AG11" i="12" s="1"/>
  <c r="AH11" i="12" s="1"/>
  <c r="R11" i="12"/>
  <c r="T11" i="12" s="1"/>
  <c r="U11" i="12" s="1"/>
  <c r="V11" i="12" s="1"/>
  <c r="X11" i="12"/>
  <c r="Z11" i="12" s="1"/>
  <c r="AA11" i="12" s="1"/>
  <c r="AB11" i="12" s="1"/>
  <c r="AD31" i="12"/>
  <c r="R31" i="12"/>
  <c r="T31" i="12" s="1"/>
  <c r="U31" i="12" s="1"/>
  <c r="V31" i="12" s="1"/>
  <c r="X31" i="12"/>
  <c r="AD15" i="12"/>
  <c r="AF15" i="12" s="1"/>
  <c r="AG15" i="12" s="1"/>
  <c r="AH15" i="12" s="1"/>
  <c r="R15" i="12"/>
  <c r="T15" i="12" s="1"/>
  <c r="U15" i="12" s="1"/>
  <c r="V15" i="12" s="1"/>
  <c r="X15" i="12"/>
  <c r="Z15" i="12" s="1"/>
  <c r="AA15" i="12" s="1"/>
  <c r="AB15" i="12" s="1"/>
  <c r="AE73" i="12"/>
  <c r="AF73" i="12" s="1"/>
  <c r="AG73" i="12" s="1"/>
  <c r="AH73" i="12" s="1"/>
  <c r="S73" i="12"/>
  <c r="T73" i="12" s="1"/>
  <c r="U73" i="12" s="1"/>
  <c r="V73" i="12" s="1"/>
  <c r="Y73" i="12"/>
  <c r="Z73" i="12" s="1"/>
  <c r="AA73" i="12" s="1"/>
  <c r="AB73" i="12" s="1"/>
  <c r="X82" i="12"/>
  <c r="Z82" i="12" s="1"/>
  <c r="AA82" i="12" s="1"/>
  <c r="AB82" i="12" s="1"/>
  <c r="R82" i="12"/>
  <c r="T82" i="12" s="1"/>
  <c r="U82" i="12" s="1"/>
  <c r="V82" i="12" s="1"/>
  <c r="AD82" i="12"/>
  <c r="AF82" i="12" s="1"/>
  <c r="AG82" i="12" s="1"/>
  <c r="AH82" i="12" s="1"/>
  <c r="X58" i="12"/>
  <c r="Z58" i="12" s="1"/>
  <c r="AA58" i="12" s="1"/>
  <c r="AB58" i="12" s="1"/>
  <c r="R58" i="12"/>
  <c r="T58" i="12" s="1"/>
  <c r="U58" i="12" s="1"/>
  <c r="V58" i="12" s="1"/>
  <c r="AD58" i="12"/>
  <c r="AF58" i="12" s="1"/>
  <c r="AG58" i="12" s="1"/>
  <c r="AH58" i="12" s="1"/>
  <c r="AD33" i="12"/>
  <c r="R33" i="12"/>
  <c r="X33" i="12"/>
  <c r="AD17" i="12"/>
  <c r="R17" i="12"/>
  <c r="X17" i="12"/>
  <c r="AE87" i="12"/>
  <c r="AF87" i="12" s="1"/>
  <c r="AG87" i="12" s="1"/>
  <c r="AH87" i="12" s="1"/>
  <c r="Y87" i="12"/>
  <c r="Z87" i="12" s="1"/>
  <c r="AA87" i="12" s="1"/>
  <c r="AB87" i="12" s="1"/>
  <c r="S87" i="12"/>
  <c r="T87" i="12" s="1"/>
  <c r="U87" i="12" s="1"/>
  <c r="V87" i="12" s="1"/>
  <c r="AE67" i="12"/>
  <c r="AF67" i="12" s="1"/>
  <c r="AG67" i="12" s="1"/>
  <c r="AH67" i="12" s="1"/>
  <c r="S67" i="12"/>
  <c r="T67" i="12" s="1"/>
  <c r="U67" i="12" s="1"/>
  <c r="V67" i="12" s="1"/>
  <c r="Y67" i="12"/>
  <c r="Z67" i="12" s="1"/>
  <c r="AA67" i="12" s="1"/>
  <c r="AB67" i="12" s="1"/>
  <c r="AE39" i="12"/>
  <c r="AF39" i="12" s="1"/>
  <c r="AG39" i="12" s="1"/>
  <c r="AH39" i="12" s="1"/>
  <c r="Y39" i="12"/>
  <c r="Z39" i="12" s="1"/>
  <c r="AA39" i="12" s="1"/>
  <c r="AB39" i="12" s="1"/>
  <c r="S39" i="12"/>
  <c r="T39" i="12" s="1"/>
  <c r="U39" i="12" s="1"/>
  <c r="V39" i="12" s="1"/>
  <c r="Y7" i="12"/>
  <c r="AE7" i="12"/>
  <c r="S7" i="12"/>
  <c r="AD36" i="12"/>
  <c r="AF36" i="12" s="1"/>
  <c r="AG36" i="12" s="1"/>
  <c r="AH36" i="12" s="1"/>
  <c r="R36" i="12"/>
  <c r="T36" i="12" s="1"/>
  <c r="U36" i="12" s="1"/>
  <c r="V36" i="12" s="1"/>
  <c r="X36" i="12"/>
  <c r="Z36" i="12" s="1"/>
  <c r="AA36" i="12" s="1"/>
  <c r="AB36" i="12" s="1"/>
  <c r="Y44" i="12"/>
  <c r="AE44" i="12"/>
  <c r="S44" i="12"/>
  <c r="AE4" i="12"/>
  <c r="AF4" i="12" s="1"/>
  <c r="AG4" i="12" s="1"/>
  <c r="AH4" i="12" s="1"/>
  <c r="Y4" i="12"/>
  <c r="Z4" i="12" s="1"/>
  <c r="AA4" i="12" s="1"/>
  <c r="AB4" i="12" s="1"/>
  <c r="S4" i="12"/>
  <c r="T4" i="12" s="1"/>
  <c r="U4" i="12" s="1"/>
  <c r="V4" i="12" s="1"/>
  <c r="Y46" i="12"/>
  <c r="Z46" i="12" s="1"/>
  <c r="AA46" i="12" s="1"/>
  <c r="AB46" i="12" s="1"/>
  <c r="AE46" i="12"/>
  <c r="AF46" i="12" s="1"/>
  <c r="AG46" i="12" s="1"/>
  <c r="AH46" i="12" s="1"/>
  <c r="S46" i="12"/>
  <c r="T46" i="12" s="1"/>
  <c r="U46" i="12" s="1"/>
  <c r="V46" i="12" s="1"/>
  <c r="AE10" i="12"/>
  <c r="AF10" i="12" s="1"/>
  <c r="AG10" i="12" s="1"/>
  <c r="AH10" i="12" s="1"/>
  <c r="S10" i="12"/>
  <c r="T10" i="12" s="1"/>
  <c r="U10" i="12" s="1"/>
  <c r="V10" i="12" s="1"/>
  <c r="Y10" i="12"/>
  <c r="Z10" i="12" s="1"/>
  <c r="AA10" i="12" s="1"/>
  <c r="AB10" i="12" s="1"/>
  <c r="M3" i="12"/>
  <c r="X100" i="12"/>
  <c r="Z100" i="12" s="1"/>
  <c r="AA100" i="12" s="1"/>
  <c r="AB100" i="12" s="1"/>
  <c r="AD100" i="12"/>
  <c r="AF100" i="12" s="1"/>
  <c r="AG100" i="12" s="1"/>
  <c r="AH100" i="12" s="1"/>
  <c r="R100" i="12"/>
  <c r="T100" i="12" s="1"/>
  <c r="U100" i="12" s="1"/>
  <c r="V100" i="12" s="1"/>
  <c r="X44" i="12"/>
  <c r="AD44" i="12"/>
  <c r="AF44" i="12" s="1"/>
  <c r="AG44" i="12" s="1"/>
  <c r="AH44" i="12" s="1"/>
  <c r="R44" i="12"/>
  <c r="T44" i="12" s="1"/>
  <c r="U44" i="12" s="1"/>
  <c r="V44" i="12" s="1"/>
  <c r="AE69" i="12"/>
  <c r="AF69" i="12" s="1"/>
  <c r="AG69" i="12" s="1"/>
  <c r="AH69" i="12" s="1"/>
  <c r="Y69" i="12"/>
  <c r="Z69" i="12" s="1"/>
  <c r="AA69" i="12" s="1"/>
  <c r="AB69" i="12" s="1"/>
  <c r="S69" i="12"/>
  <c r="T69" i="12" s="1"/>
  <c r="U69" i="12" s="1"/>
  <c r="V69" i="12" s="1"/>
  <c r="AE45" i="12"/>
  <c r="AF45" i="12" s="1"/>
  <c r="AG45" i="12" s="1"/>
  <c r="AH45" i="12" s="1"/>
  <c r="Y45" i="12"/>
  <c r="Z45" i="12" s="1"/>
  <c r="AA45" i="12" s="1"/>
  <c r="AB45" i="12" s="1"/>
  <c r="S45" i="12"/>
  <c r="T45" i="12" s="1"/>
  <c r="U45" i="12" s="1"/>
  <c r="V45" i="12" s="1"/>
  <c r="S25" i="12"/>
  <c r="AE25" i="12"/>
  <c r="Y25" i="12"/>
  <c r="V93" i="12"/>
  <c r="X48" i="12"/>
  <c r="R48" i="12"/>
  <c r="AD48" i="12"/>
  <c r="T35" i="12"/>
  <c r="U35" i="12" s="1"/>
  <c r="V35" i="12" s="1"/>
  <c r="A18" i="8" l="1"/>
  <c r="A15" i="12"/>
  <c r="AF31" i="12"/>
  <c r="AG31" i="12" s="1"/>
  <c r="AH31" i="12" s="1"/>
  <c r="Z17" i="12"/>
  <c r="AA17" i="12" s="1"/>
  <c r="AB17" i="12" s="1"/>
  <c r="AF33" i="12"/>
  <c r="AG33" i="12" s="1"/>
  <c r="AH33" i="12" s="1"/>
  <c r="AF17" i="12"/>
  <c r="AG17" i="12" s="1"/>
  <c r="AH17" i="12" s="1"/>
  <c r="Z38" i="12"/>
  <c r="AA38" i="12" s="1"/>
  <c r="AB38" i="12" s="1"/>
  <c r="T17" i="12"/>
  <c r="U17" i="12" s="1"/>
  <c r="V17" i="12" s="1"/>
  <c r="T38" i="12"/>
  <c r="U38" i="12" s="1"/>
  <c r="V38" i="12" s="1"/>
  <c r="T25" i="12"/>
  <c r="U25" i="12" s="1"/>
  <c r="V25" i="12" s="1"/>
  <c r="Z48" i="12"/>
  <c r="AA48" i="12" s="1"/>
  <c r="AB48" i="12" s="1"/>
  <c r="T33" i="12"/>
  <c r="U33" i="12" s="1"/>
  <c r="V33" i="12" s="1"/>
  <c r="T42" i="12"/>
  <c r="U42" i="12" s="1"/>
  <c r="V42" i="12" s="1"/>
  <c r="Z31" i="12"/>
  <c r="AA31" i="12" s="1"/>
  <c r="AB31" i="12" s="1"/>
  <c r="Z13" i="12"/>
  <c r="AA13" i="12" s="1"/>
  <c r="AB13" i="12" s="1"/>
  <c r="AF42" i="12"/>
  <c r="AG42" i="12" s="1"/>
  <c r="AH42" i="12" s="1"/>
  <c r="AF48" i="12"/>
  <c r="AG48" i="12" s="1"/>
  <c r="AH48" i="12" s="1"/>
  <c r="AF38" i="12"/>
  <c r="AG38" i="12" s="1"/>
  <c r="AH38" i="12" s="1"/>
  <c r="Z25" i="12"/>
  <c r="AA25" i="12" s="1"/>
  <c r="AB25" i="12" s="1"/>
  <c r="Z23" i="12"/>
  <c r="AA23" i="12" s="1"/>
  <c r="AB23" i="12" s="1"/>
  <c r="Z7" i="12"/>
  <c r="AA7" i="12" s="1"/>
  <c r="AB7" i="12" s="1"/>
  <c r="AF9" i="12"/>
  <c r="AG9" i="12" s="1"/>
  <c r="AH9" i="12" s="1"/>
  <c r="T13" i="12"/>
  <c r="U13" i="12" s="1"/>
  <c r="V13" i="12" s="1"/>
  <c r="Z9" i="12"/>
  <c r="AA9" i="12" s="1"/>
  <c r="AB9" i="12" s="1"/>
  <c r="Z42" i="12"/>
  <c r="AA42" i="12" s="1"/>
  <c r="AB42" i="12" s="1"/>
  <c r="T23" i="12"/>
  <c r="U23" i="12" s="1"/>
  <c r="V23" i="12" s="1"/>
  <c r="AF7" i="12"/>
  <c r="AG7" i="12" s="1"/>
  <c r="AH7" i="12" s="1"/>
  <c r="T7" i="12"/>
  <c r="U7" i="12" s="1"/>
  <c r="V7" i="12" s="1"/>
  <c r="T48" i="12"/>
  <c r="U48" i="12" s="1"/>
  <c r="V48" i="12" s="1"/>
  <c r="Z44" i="12"/>
  <c r="AA44" i="12" s="1"/>
  <c r="AB44" i="12" s="1"/>
  <c r="T3" i="12"/>
  <c r="U3" i="12" s="1"/>
  <c r="V3" i="12" s="1"/>
  <c r="Z3" i="12"/>
  <c r="AA3" i="12" s="1"/>
  <c r="AB3" i="12" s="1"/>
  <c r="AF3" i="12"/>
  <c r="AG3" i="12" s="1"/>
  <c r="AH3" i="12" s="1"/>
  <c r="Z33" i="12"/>
  <c r="AA33" i="12" s="1"/>
  <c r="AB33" i="12" s="1"/>
  <c r="AF13" i="12"/>
  <c r="AG13" i="12" s="1"/>
  <c r="AH13" i="12" s="1"/>
  <c r="T9" i="12"/>
  <c r="U9" i="12" s="1"/>
  <c r="V9" i="12" s="1"/>
  <c r="AF25" i="12"/>
  <c r="AG25" i="12" s="1"/>
  <c r="AH25" i="12" s="1"/>
  <c r="AF23" i="12"/>
  <c r="AG23" i="12" s="1"/>
  <c r="AH23" i="12" s="1"/>
  <c r="E5" i="11"/>
  <c r="H5" i="11" s="1"/>
  <c r="A19" i="8" l="1"/>
  <c r="A16" i="12"/>
  <c r="E10" i="11"/>
  <c r="H10" i="11" s="1"/>
  <c r="D6" i="11"/>
  <c r="E11" i="11"/>
  <c r="I11" i="11" s="1"/>
  <c r="E4" i="11"/>
  <c r="I4" i="11" s="1"/>
  <c r="C6" i="11"/>
  <c r="E17" i="11"/>
  <c r="I17" i="11" s="1"/>
  <c r="E16" i="11"/>
  <c r="H16" i="11" s="1"/>
  <c r="C18" i="11"/>
  <c r="E15" i="11"/>
  <c r="I15" i="11" s="1"/>
  <c r="D12" i="11"/>
  <c r="I5" i="11"/>
  <c r="J5" i="11" s="1"/>
  <c r="C12" i="11"/>
  <c r="E9" i="11"/>
  <c r="H9" i="11" s="1"/>
  <c r="D18" i="11"/>
  <c r="A20" i="8" l="1"/>
  <c r="A17" i="12"/>
  <c r="I10" i="11"/>
  <c r="J10" i="11" s="1"/>
  <c r="E12" i="11"/>
  <c r="I9" i="11"/>
  <c r="J9" i="11" s="1"/>
  <c r="H11" i="11"/>
  <c r="H4" i="11"/>
  <c r="J4" i="11" s="1"/>
  <c r="H17" i="11"/>
  <c r="J17" i="11" s="1"/>
  <c r="H15" i="11"/>
  <c r="I16" i="11"/>
  <c r="J16" i="11" s="1"/>
  <c r="E18" i="11"/>
  <c r="E6" i="11"/>
  <c r="A21" i="8" l="1"/>
  <c r="A18" i="12"/>
  <c r="H21" i="11"/>
  <c r="J15" i="11"/>
  <c r="J11" i="11"/>
  <c r="I21" i="11"/>
  <c r="A22" i="8" l="1"/>
  <c r="A19" i="12"/>
  <c r="J21" i="11"/>
  <c r="A23" i="8" l="1"/>
  <c r="A20" i="12"/>
  <c r="A24" i="8" l="1"/>
  <c r="A21" i="12"/>
  <c r="A25" i="8" l="1"/>
  <c r="A22" i="12"/>
  <c r="A26" i="8" l="1"/>
  <c r="A23" i="12"/>
  <c r="A27" i="8" l="1"/>
  <c r="A24" i="12"/>
  <c r="A28" i="8" l="1"/>
  <c r="A25" i="12"/>
  <c r="A29" i="8" l="1"/>
  <c r="A26" i="12"/>
  <c r="A30" i="8" l="1"/>
  <c r="A27" i="12"/>
  <c r="A31" i="8" l="1"/>
  <c r="A28" i="12"/>
  <c r="A32" i="8" l="1"/>
  <c r="A29" i="12"/>
  <c r="A33" i="8" l="1"/>
  <c r="A30" i="12"/>
  <c r="A34" i="8" l="1"/>
  <c r="A31" i="12"/>
  <c r="A35" i="8" l="1"/>
  <c r="A32" i="12"/>
  <c r="A36" i="8" l="1"/>
  <c r="A33" i="12"/>
  <c r="A37" i="8" l="1"/>
  <c r="A34" i="12"/>
  <c r="A38" i="8" l="1"/>
  <c r="A35" i="12"/>
  <c r="A39" i="8" l="1"/>
  <c r="A36" i="12"/>
  <c r="A40" i="8" l="1"/>
  <c r="A37" i="12"/>
  <c r="A41" i="8" l="1"/>
  <c r="A38" i="12"/>
  <c r="A42" i="8" l="1"/>
  <c r="A39" i="12"/>
  <c r="A43" i="8" l="1"/>
  <c r="A40" i="12"/>
  <c r="A44" i="8" l="1"/>
  <c r="A41" i="12"/>
  <c r="A45" i="8" l="1"/>
  <c r="A42" i="12"/>
  <c r="A46" i="8" l="1"/>
  <c r="A43" i="12"/>
  <c r="A47" i="8" l="1"/>
  <c r="A44" i="12"/>
  <c r="A48" i="8" l="1"/>
  <c r="A45" i="12"/>
  <c r="A49" i="8" l="1"/>
  <c r="A46" i="12"/>
  <c r="A50" i="8" l="1"/>
  <c r="A47" i="12"/>
  <c r="A51" i="8" l="1"/>
  <c r="A48" i="12"/>
  <c r="A52" i="8" l="1"/>
  <c r="A49" i="12"/>
  <c r="A53" i="8" l="1"/>
  <c r="A50" i="12"/>
  <c r="A54" i="8" l="1"/>
  <c r="A51" i="12"/>
  <c r="A55" i="8" l="1"/>
  <c r="A52" i="12"/>
  <c r="A56" i="8" l="1"/>
  <c r="A53" i="12"/>
  <c r="A57" i="8" l="1"/>
  <c r="A54" i="12"/>
  <c r="A58" i="8" l="1"/>
  <c r="A55" i="12"/>
  <c r="A59" i="8" l="1"/>
  <c r="A56" i="12"/>
  <c r="A60" i="8" l="1"/>
  <c r="A57" i="12"/>
  <c r="A61" i="8" l="1"/>
  <c r="A58" i="12"/>
  <c r="A62" i="8" l="1"/>
  <c r="A59" i="12"/>
  <c r="A63" i="8" l="1"/>
  <c r="A60" i="12"/>
  <c r="A64" i="8" l="1"/>
  <c r="A61" i="12"/>
  <c r="A65" i="8" l="1"/>
  <c r="A62" i="12"/>
  <c r="A66" i="8" l="1"/>
  <c r="A63" i="12"/>
  <c r="A67" i="8" l="1"/>
  <c r="A64" i="12"/>
  <c r="A68" i="8" l="1"/>
  <c r="A65" i="12"/>
  <c r="A69" i="8" l="1"/>
  <c r="A66" i="12"/>
  <c r="A70" i="8" l="1"/>
  <c r="A67" i="12"/>
  <c r="A71" i="8" l="1"/>
  <c r="A68" i="12"/>
  <c r="A72" i="8" l="1"/>
  <c r="A69" i="12"/>
  <c r="A73" i="8" l="1"/>
  <c r="A70" i="12"/>
  <c r="A74" i="8" l="1"/>
  <c r="A71" i="12"/>
  <c r="A75" i="8" l="1"/>
  <c r="A72" i="12"/>
  <c r="A76" i="8" l="1"/>
  <c r="A73" i="12"/>
  <c r="A77" i="8" l="1"/>
  <c r="A74" i="12"/>
  <c r="A78" i="8" l="1"/>
  <c r="A75" i="12"/>
  <c r="A79" i="8" l="1"/>
  <c r="A76" i="12"/>
  <c r="A80" i="8" l="1"/>
  <c r="A77" i="12"/>
  <c r="A81" i="8" l="1"/>
  <c r="A78" i="12"/>
  <c r="A82" i="8" l="1"/>
  <c r="A79" i="12"/>
  <c r="A83" i="8" l="1"/>
  <c r="A80" i="12"/>
  <c r="A84" i="8" l="1"/>
  <c r="A81" i="12"/>
  <c r="A85" i="8" l="1"/>
  <c r="A82" i="12"/>
  <c r="A86" i="8" l="1"/>
  <c r="A83" i="12"/>
  <c r="A87" i="8" l="1"/>
  <c r="A84" i="12"/>
  <c r="A88" i="8" l="1"/>
  <c r="A85" i="12"/>
  <c r="A89" i="8" l="1"/>
  <c r="A86" i="12"/>
  <c r="A90" i="8" l="1"/>
  <c r="A87" i="12"/>
  <c r="A91" i="8" l="1"/>
  <c r="A88" i="12"/>
  <c r="A92" i="8" l="1"/>
  <c r="A89" i="12"/>
  <c r="A93" i="8" l="1"/>
  <c r="A90" i="12"/>
  <c r="A94" i="8" l="1"/>
  <c r="A91" i="12"/>
  <c r="A95" i="8" l="1"/>
  <c r="A92" i="12"/>
  <c r="A96" i="8" l="1"/>
  <c r="A93" i="12"/>
  <c r="A97" i="8" l="1"/>
  <c r="A94" i="12"/>
  <c r="A98" i="8" l="1"/>
  <c r="A95" i="12"/>
  <c r="A99" i="8" l="1"/>
  <c r="A96" i="12"/>
  <c r="A100" i="8" l="1"/>
  <c r="A97" i="12"/>
  <c r="A101" i="8" l="1"/>
  <c r="A98" i="12"/>
  <c r="A102" i="8" l="1"/>
  <c r="A99" i="12"/>
  <c r="A103" i="8" l="1"/>
  <c r="A100" i="12"/>
  <c r="A104" i="8" l="1"/>
  <c r="A101" i="12"/>
  <c r="A102" i="12" l="1"/>
  <c r="A2" i="8"/>
  <c r="C13" i="18" l="1"/>
  <c r="B13" i="18"/>
  <c r="F18" i="11"/>
  <c r="D13" i="18"/>
  <c r="F6" i="11"/>
  <c r="F12" i="11"/>
</calcChain>
</file>

<file path=xl/sharedStrings.xml><?xml version="1.0" encoding="utf-8"?>
<sst xmlns="http://schemas.openxmlformats.org/spreadsheetml/2006/main" count="838" uniqueCount="183">
  <si>
    <t>N</t>
  </si>
  <si>
    <t>R</t>
  </si>
  <si>
    <t>F</t>
  </si>
  <si>
    <t>L</t>
  </si>
  <si>
    <t>M</t>
  </si>
  <si>
    <t>Kurt Osis</t>
  </si>
  <si>
    <t>Jane Ladder</t>
  </si>
  <si>
    <t>Wilma Zillmer</t>
  </si>
  <si>
    <t>Ann Ewity</t>
  </si>
  <si>
    <t>X Poster-Rix</t>
  </si>
  <si>
    <t>Moo Ving Everridge</t>
  </si>
  <si>
    <t>Minnie Macks</t>
  </si>
  <si>
    <t>Coral Asian</t>
  </si>
  <si>
    <t>Matt Ching</t>
  </si>
  <si>
    <t>DC Planne</t>
  </si>
  <si>
    <t>Pi Charte</t>
  </si>
  <si>
    <t>Unis X Rayts</t>
  </si>
  <si>
    <t>Q Bix-Blein</t>
  </si>
  <si>
    <t>Kyle Squirt</t>
  </si>
  <si>
    <t>Non Parry-Metrick</t>
  </si>
  <si>
    <t>Vanilla Call</t>
  </si>
  <si>
    <t>IBN Arr</t>
  </si>
  <si>
    <t>Ayjoo Enn</t>
  </si>
  <si>
    <t>Shawn Tzelling</t>
  </si>
  <si>
    <t>Fun Ding</t>
  </si>
  <si>
    <t>Val Ducci</t>
  </si>
  <si>
    <t>ULN Beck</t>
  </si>
  <si>
    <t>Scot Astick-Lee</t>
  </si>
  <si>
    <t>Val Ewatt-Rysk</t>
  </si>
  <si>
    <t>CAR</t>
  </si>
  <si>
    <t>Outcome</t>
  </si>
  <si>
    <t>Age</t>
  </si>
  <si>
    <t>Amount</t>
  </si>
  <si>
    <t>Purpose</t>
  </si>
  <si>
    <t>AP Riodick</t>
  </si>
  <si>
    <t>Markitt Price</t>
  </si>
  <si>
    <t>CA Too</t>
  </si>
  <si>
    <t>T Test</t>
  </si>
  <si>
    <t>Stan Dodd-Erra</t>
  </si>
  <si>
    <t>B Terr</t>
  </si>
  <si>
    <t>Heath Jarrow-Morton</t>
  </si>
  <si>
    <t>Will Key</t>
  </si>
  <si>
    <t>Mark Offe</t>
  </si>
  <si>
    <t>Colm O'Goroff</t>
  </si>
  <si>
    <t>TP Eckes</t>
  </si>
  <si>
    <t>Martin Gale</t>
  </si>
  <si>
    <t>Benjamin Gompertz-Law</t>
  </si>
  <si>
    <t>Fred Ington</t>
  </si>
  <si>
    <t>Housing</t>
  </si>
  <si>
    <t>Taylor C Rees</t>
  </si>
  <si>
    <t>Ben O'Fitz</t>
  </si>
  <si>
    <t>CREDIT SCORING FOR PERSONAL LOAN</t>
  </si>
  <si>
    <t>POINTS</t>
  </si>
  <si>
    <t>NAME</t>
  </si>
  <si>
    <t>SEX</t>
  </si>
  <si>
    <t>Male</t>
  </si>
  <si>
    <t>Not used</t>
  </si>
  <si>
    <t>Female</t>
  </si>
  <si>
    <t>EMPLOYMENT CATEGORY</t>
  </si>
  <si>
    <t>Working full-time / retired</t>
  </si>
  <si>
    <t>Working part-time</t>
  </si>
  <si>
    <t>Not working</t>
  </si>
  <si>
    <t>HOUSING CATEGORY</t>
  </si>
  <si>
    <t>Homeowner</t>
  </si>
  <si>
    <t>Rented accommodation</t>
  </si>
  <si>
    <t>Other</t>
  </si>
  <si>
    <t>PURPOSE</t>
  </si>
  <si>
    <t>Purchase of a motor vehicle</t>
  </si>
  <si>
    <t>Repayment of an existing loan</t>
  </si>
  <si>
    <t>None of the above</t>
  </si>
  <si>
    <t>TERM</t>
  </si>
  <si>
    <t>AMOUNT</t>
  </si>
  <si>
    <t>AGE</t>
  </si>
  <si>
    <t>18–29</t>
  </si>
  <si>
    <t>50+</t>
  </si>
  <si>
    <t>TOTAL SCORE</t>
  </si>
  <si>
    <t>Constance Drift</t>
  </si>
  <si>
    <t>Dell Tejjing</t>
  </si>
  <si>
    <t>N Dowmont</t>
  </si>
  <si>
    <t>Sister Matik-Rysk</t>
  </si>
  <si>
    <t>General Riezning</t>
  </si>
  <si>
    <t>D Ben-Shaw</t>
  </si>
  <si>
    <t>Lynn Yarrity</t>
  </si>
  <si>
    <t>Anne Over</t>
  </si>
  <si>
    <t>MG Effe</t>
  </si>
  <si>
    <t>Kurt Ayt</t>
  </si>
  <si>
    <t>Sally Rees-Kale</t>
  </si>
  <si>
    <t>Mo Mentz</t>
  </si>
  <si>
    <t>Rev N Yew</t>
  </si>
  <si>
    <t>Ollie Goppoli</t>
  </si>
  <si>
    <t>M Bedid-Falu</t>
  </si>
  <si>
    <t>DV Asian</t>
  </si>
  <si>
    <t>Phat Tayles</t>
  </si>
  <si>
    <t>Riz Irving</t>
  </si>
  <si>
    <t>Doctor Sprague</t>
  </si>
  <si>
    <t>Phut Sze</t>
  </si>
  <si>
    <t>CM Eye</t>
  </si>
  <si>
    <t>Bess Fitt-Lyon</t>
  </si>
  <si>
    <t>Norm L Tay-Bulls</t>
  </si>
  <si>
    <t>May Kem-Zlor</t>
  </si>
  <si>
    <t>Clayton Kopula</t>
  </si>
  <si>
    <t>Iona Bond</t>
  </si>
  <si>
    <t>Ida Surpliss</t>
  </si>
  <si>
    <t>Name</t>
  </si>
  <si>
    <t>McSimmons S Timmayta</t>
  </si>
  <si>
    <t>Phil Tracian</t>
  </si>
  <si>
    <t>Monty Karl O'Methad</t>
  </si>
  <si>
    <t>XL Phormley</t>
  </si>
  <si>
    <t>Connie Trohl-Seikl</t>
  </si>
  <si>
    <t>Dick Reecing-Newity</t>
  </si>
  <si>
    <t>Employ</t>
  </si>
  <si>
    <t>Term</t>
  </si>
  <si>
    <t>Ref</t>
  </si>
  <si>
    <t>FULL</t>
  </si>
  <si>
    <t>PART</t>
  </si>
  <si>
    <t>HOME</t>
  </si>
  <si>
    <t>RENT</t>
  </si>
  <si>
    <t>LOAN</t>
  </si>
  <si>
    <t>SHORT</t>
  </si>
  <si>
    <t>LONG</t>
  </si>
  <si>
    <t>One year</t>
  </si>
  <si>
    <t>Three years</t>
  </si>
  <si>
    <t>Five years</t>
  </si>
  <si>
    <t>ELT Phifdine</t>
  </si>
  <si>
    <t>Under 30</t>
  </si>
  <si>
    <t>30 to 49</t>
  </si>
  <si>
    <t>Total</t>
  </si>
  <si>
    <t>ALL</t>
  </si>
  <si>
    <t>Amendments made</t>
  </si>
  <si>
    <t>BAD</t>
  </si>
  <si>
    <t>GOOD</t>
  </si>
  <si>
    <t>Max Lykelywood</t>
  </si>
  <si>
    <t>Lee Zkwrz</t>
  </si>
  <si>
    <t>Ivan R Bitrarj</t>
  </si>
  <si>
    <t>Jim Ettrick</t>
  </si>
  <si>
    <t>Lundberg Zarr</t>
  </si>
  <si>
    <t>Gert Zarnov</t>
  </si>
  <si>
    <t>Sklarz Feerum</t>
  </si>
  <si>
    <t>Jack Showles</t>
  </si>
  <si>
    <t>Kwon Thail</t>
  </si>
  <si>
    <t>Paez Hugo Skeem</t>
  </si>
  <si>
    <t>QQ Plott</t>
  </si>
  <si>
    <t>Sidney Phee-Kantz</t>
  </si>
  <si>
    <t>XS Vlos</t>
  </si>
  <si>
    <t>DATA CHECKS</t>
  </si>
  <si>
    <t>NUMBERS OF GOOD / BAD OUTCOMES</t>
  </si>
  <si>
    <t>COMPARISON TABLE</t>
  </si>
  <si>
    <t>D Griza-Fridam</t>
  </si>
  <si>
    <t>Dai Fersiffi</t>
  </si>
  <si>
    <t>E Toze-Lhemmer</t>
  </si>
  <si>
    <t>Marge NL Rittern</t>
  </si>
  <si>
    <t>Nelson Harlon</t>
  </si>
  <si>
    <t>NP Bynomial</t>
  </si>
  <si>
    <t>P-C Parrity</t>
  </si>
  <si>
    <t>Polly C Houlder</t>
  </si>
  <si>
    <t>Prue Dentz</t>
  </si>
  <si>
    <t>Ray O'Kraymer</t>
  </si>
  <si>
    <t>Ray Tinta-Vulle</t>
  </si>
  <si>
    <t>Sid Curitie-Price</t>
  </si>
  <si>
    <t>30–49</t>
  </si>
  <si>
    <t>Noncé Shaytid</t>
  </si>
  <si>
    <t>MEDIUM</t>
  </si>
  <si>
    <t>DATA (repeated)</t>
  </si>
  <si>
    <t>Correct?</t>
  </si>
  <si>
    <t>SYSTEM</t>
  </si>
  <si>
    <t>THRESHOLD</t>
  </si>
  <si>
    <t>POINTS (FIXED)</t>
  </si>
  <si>
    <t>Prediction</t>
  </si>
  <si>
    <t>SYSTEM 1</t>
  </si>
  <si>
    <t>SYSTEM 2</t>
  </si>
  <si>
    <t>SYSTEM 3</t>
  </si>
  <si>
    <t>System</t>
  </si>
  <si>
    <t>ACCURACY</t>
  </si>
  <si>
    <t>GOD</t>
  </si>
  <si>
    <t>C</t>
  </si>
  <si>
    <t>Gender</t>
  </si>
  <si>
    <t>GENDER</t>
  </si>
  <si>
    <t>&lt; $1K</t>
  </si>
  <si>
    <t>$1K to $5K</t>
  </si>
  <si>
    <t>&gt;= $5K</t>
  </si>
  <si>
    <t>Up to $999</t>
  </si>
  <si>
    <t>$1,000 – $4,999</t>
  </si>
  <si>
    <t>$5,000 – $10,000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</si>
</sst>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pts&quot;"/>
    <numFmt numFmtId="165" formatCode="&quot;min = &quot;0"/>
    <numFmt numFmtId="166" formatCode="&quot;max = &quot;0"/>
    <numFmt numFmtId="167" formatCode="[$$-409]#,##0"/>
  </numFmts>
  <fonts count="19" x14ac:knownFonts="1">
    <font>
      <sz val="10"/>
      <name val="Verdana"/>
    </font>
    <font>
      <sz val="1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4"/>
      <color indexed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Verdana"/>
      <family val="2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lightUp"/>
    </fill>
    <fill>
      <patternFill patternType="solid">
        <fgColor indexed="4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/>
    <xf numFmtId="0" fontId="7" fillId="0" borderId="1" xfId="0" applyFont="1" applyBorder="1" applyAlignment="1">
      <alignment horizontal="justify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0" fontId="3" fillId="2" borderId="0" xfId="0" applyFont="1" applyFill="1"/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9" fontId="3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65" fontId="3" fillId="0" borderId="0" xfId="0" applyNumberFormat="1" applyFont="1"/>
    <xf numFmtId="166" fontId="3" fillId="0" borderId="0" xfId="0" applyNumberFormat="1" applyFont="1"/>
    <xf numFmtId="0" fontId="3" fillId="0" borderId="0" xfId="0" quotePrefix="1" applyFont="1"/>
    <xf numFmtId="9" fontId="3" fillId="0" borderId="0" xfId="0" applyNumberFormat="1" applyFont="1" applyBorder="1" applyAlignment="1">
      <alignment horizontal="center"/>
    </xf>
    <xf numFmtId="0" fontId="12" fillId="0" borderId="0" xfId="0" applyFont="1"/>
    <xf numFmtId="1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9" fillId="0" borderId="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6" borderId="0" xfId="0" applyFont="1" applyFill="1"/>
    <xf numFmtId="0" fontId="15" fillId="0" borderId="5" xfId="0" applyNumberFormat="1" applyFont="1" applyFill="1" applyBorder="1" applyAlignment="1">
      <alignment horizontal="center" vertical="top" wrapText="1"/>
    </xf>
    <xf numFmtId="0" fontId="15" fillId="0" borderId="3" xfId="0" applyNumberFormat="1" applyFont="1" applyFill="1" applyBorder="1" applyAlignment="1">
      <alignment horizontal="center" vertical="top" wrapText="1"/>
    </xf>
    <xf numFmtId="0" fontId="15" fillId="0" borderId="4" xfId="0" applyNumberFormat="1" applyFont="1" applyFill="1" applyBorder="1" applyAlignment="1">
      <alignment horizontal="center" vertical="top" wrapText="1"/>
    </xf>
    <xf numFmtId="0" fontId="13" fillId="7" borderId="0" xfId="0" applyFont="1" applyFill="1" applyAlignment="1">
      <alignment horizontal="centerContinuous"/>
    </xf>
    <xf numFmtId="1" fontId="12" fillId="0" borderId="0" xfId="0" applyNumberFormat="1" applyFont="1" applyAlignment="1">
      <alignment horizontal="center"/>
    </xf>
    <xf numFmtId="0" fontId="17" fillId="5" borderId="7" xfId="0" applyFont="1" applyFill="1" applyBorder="1" applyAlignment="1">
      <alignment horizontal="center" vertical="center" wrapText="1"/>
    </xf>
    <xf numFmtId="0" fontId="2" fillId="7" borderId="0" xfId="0" applyFont="1" applyFill="1"/>
    <xf numFmtId="0" fontId="18" fillId="0" borderId="0" xfId="0" applyFont="1"/>
    <xf numFmtId="0" fontId="18" fillId="0" borderId="0" xfId="0" applyFont="1" applyAlignment="1">
      <alignment horizontal="center"/>
    </xf>
    <xf numFmtId="0" fontId="2" fillId="7" borderId="0" xfId="0" applyFont="1" applyFill="1" applyAlignment="1">
      <alignment horizontal="centerContinuous"/>
    </xf>
    <xf numFmtId="9" fontId="12" fillId="0" borderId="0" xfId="1" applyFont="1"/>
    <xf numFmtId="167" fontId="1" fillId="0" borderId="0" xfId="0" applyNumberFormat="1" applyFont="1" applyAlignment="1">
      <alignment horizontal="center"/>
    </xf>
    <xf numFmtId="167" fontId="1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0" fontId="2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top" wrapText="1"/>
    </xf>
    <xf numFmtId="0" fontId="8" fillId="6" borderId="7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8" fillId="6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7" fontId="8" fillId="6" borderId="5" xfId="0" applyNumberFormat="1" applyFont="1" applyFill="1" applyBorder="1" applyAlignment="1">
      <alignment horizontal="center" vertical="center" wrapText="1"/>
    </xf>
    <xf numFmtId="167" fontId="8" fillId="6" borderId="3" xfId="0" applyNumberFormat="1" applyFont="1" applyFill="1" applyBorder="1" applyAlignment="1">
      <alignment horizontal="center" vertical="center" wrapText="1"/>
    </xf>
    <xf numFmtId="167" fontId="8" fillId="6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"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10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2.6" x14ac:dyDescent="0.2"/>
  <cols>
    <col min="1" max="1" width="18.90625" customWidth="1"/>
    <col min="2" max="2" width="6.7265625" bestFit="1" customWidth="1"/>
    <col min="3" max="3" width="7.90625" bestFit="1" customWidth="1"/>
    <col min="4" max="5" width="8.453125" bestFit="1" customWidth="1"/>
    <col min="6" max="6" width="7.90625" customWidth="1"/>
    <col min="7" max="7" width="8.26953125" bestFit="1" customWidth="1"/>
    <col min="8" max="8" width="4.6328125" bestFit="1" customWidth="1"/>
  </cols>
  <sheetData>
    <row r="1" spans="1:9" ht="14.4" x14ac:dyDescent="0.3">
      <c r="A1" s="49" t="s">
        <v>103</v>
      </c>
      <c r="B1" s="50" t="s">
        <v>175</v>
      </c>
      <c r="C1" s="50" t="s">
        <v>110</v>
      </c>
      <c r="D1" s="50" t="s">
        <v>48</v>
      </c>
      <c r="E1" s="50" t="s">
        <v>33</v>
      </c>
      <c r="F1" s="50" t="s">
        <v>111</v>
      </c>
      <c r="G1" s="50" t="s">
        <v>32</v>
      </c>
      <c r="H1" s="50" t="s">
        <v>31</v>
      </c>
      <c r="I1" s="50" t="s">
        <v>30</v>
      </c>
    </row>
    <row r="2" spans="1:9" ht="14.4" x14ac:dyDescent="0.3">
      <c r="A2" s="1" t="s">
        <v>8</v>
      </c>
      <c r="B2" s="2" t="s">
        <v>2</v>
      </c>
      <c r="C2" s="2" t="s">
        <v>113</v>
      </c>
      <c r="D2" s="2" t="s">
        <v>115</v>
      </c>
      <c r="E2" s="2" t="s">
        <v>117</v>
      </c>
      <c r="F2" s="2" t="s">
        <v>161</v>
      </c>
      <c r="G2" s="53">
        <v>2800</v>
      </c>
      <c r="H2" s="2">
        <v>31</v>
      </c>
      <c r="I2" s="2" t="s">
        <v>130</v>
      </c>
    </row>
    <row r="3" spans="1:9" ht="14.4" x14ac:dyDescent="0.3">
      <c r="A3" s="1" t="s">
        <v>83</v>
      </c>
      <c r="B3" s="2" t="s">
        <v>2</v>
      </c>
      <c r="C3" s="2" t="s">
        <v>114</v>
      </c>
      <c r="D3" s="2" t="s">
        <v>116</v>
      </c>
      <c r="E3" s="2" t="s">
        <v>117</v>
      </c>
      <c r="F3" s="2" t="s">
        <v>118</v>
      </c>
      <c r="G3" s="53">
        <v>2750</v>
      </c>
      <c r="H3" s="2">
        <v>46</v>
      </c>
      <c r="I3" s="2" t="s">
        <v>129</v>
      </c>
    </row>
    <row r="4" spans="1:9" ht="14.4" x14ac:dyDescent="0.3">
      <c r="A4" s="1" t="s">
        <v>34</v>
      </c>
      <c r="B4" s="2" t="s">
        <v>4</v>
      </c>
      <c r="C4" s="2" t="s">
        <v>113</v>
      </c>
      <c r="D4" s="2" t="s">
        <v>116</v>
      </c>
      <c r="E4" s="2" t="s">
        <v>0</v>
      </c>
      <c r="F4" s="2" t="s">
        <v>161</v>
      </c>
      <c r="G4" s="53">
        <v>2000</v>
      </c>
      <c r="H4" s="2">
        <v>18</v>
      </c>
      <c r="I4" s="2" t="s">
        <v>130</v>
      </c>
    </row>
    <row r="5" spans="1:9" ht="14.4" x14ac:dyDescent="0.3">
      <c r="A5" s="1" t="s">
        <v>22</v>
      </c>
      <c r="B5" s="2" t="s">
        <v>4</v>
      </c>
      <c r="C5" s="2" t="s">
        <v>113</v>
      </c>
      <c r="D5" s="2" t="s">
        <v>0</v>
      </c>
      <c r="E5" s="2" t="s">
        <v>117</v>
      </c>
      <c r="F5" s="2" t="s">
        <v>161</v>
      </c>
      <c r="G5" s="53">
        <v>10000</v>
      </c>
      <c r="H5" s="2">
        <v>50</v>
      </c>
      <c r="I5" s="2" t="s">
        <v>130</v>
      </c>
    </row>
    <row r="6" spans="1:9" ht="14.4" x14ac:dyDescent="0.3">
      <c r="A6" s="1" t="s">
        <v>39</v>
      </c>
      <c r="B6" s="2" t="s">
        <v>2</v>
      </c>
      <c r="C6" s="2" t="s">
        <v>113</v>
      </c>
      <c r="D6" s="2" t="s">
        <v>116</v>
      </c>
      <c r="E6" s="2" t="s">
        <v>0</v>
      </c>
      <c r="F6" s="2" t="s">
        <v>161</v>
      </c>
      <c r="G6" s="53">
        <v>950</v>
      </c>
      <c r="H6" s="2">
        <v>18</v>
      </c>
      <c r="I6" s="2" t="s">
        <v>130</v>
      </c>
    </row>
    <row r="7" spans="1:9" ht="14.4" x14ac:dyDescent="0.3">
      <c r="A7" s="1" t="s">
        <v>50</v>
      </c>
      <c r="B7" s="2" t="s">
        <v>4</v>
      </c>
      <c r="C7" s="2" t="s">
        <v>113</v>
      </c>
      <c r="D7" s="2" t="s">
        <v>0</v>
      </c>
      <c r="E7" s="2" t="s">
        <v>29</v>
      </c>
      <c r="F7" s="2" t="s">
        <v>161</v>
      </c>
      <c r="G7" s="53">
        <v>9700</v>
      </c>
      <c r="H7" s="2">
        <v>32</v>
      </c>
      <c r="I7" s="2" t="s">
        <v>130</v>
      </c>
    </row>
    <row r="8" spans="1:9" ht="14.4" x14ac:dyDescent="0.3">
      <c r="A8" s="1" t="s">
        <v>46</v>
      </c>
      <c r="B8" s="2" t="s">
        <v>4</v>
      </c>
      <c r="C8" s="2" t="s">
        <v>113</v>
      </c>
      <c r="D8" s="2" t="s">
        <v>116</v>
      </c>
      <c r="E8" s="2" t="s">
        <v>117</v>
      </c>
      <c r="F8" s="2" t="s">
        <v>161</v>
      </c>
      <c r="G8" s="53">
        <v>3400</v>
      </c>
      <c r="H8" s="2">
        <v>22</v>
      </c>
      <c r="I8" s="2" t="s">
        <v>130</v>
      </c>
    </row>
    <row r="9" spans="1:9" ht="14.4" x14ac:dyDescent="0.3">
      <c r="A9" s="1" t="s">
        <v>97</v>
      </c>
      <c r="B9" s="2" t="s">
        <v>2</v>
      </c>
      <c r="C9" s="2" t="s">
        <v>113</v>
      </c>
      <c r="D9" s="2" t="s">
        <v>116</v>
      </c>
      <c r="E9" s="2" t="s">
        <v>0</v>
      </c>
      <c r="F9" s="2" t="s">
        <v>161</v>
      </c>
      <c r="G9" s="53">
        <v>250</v>
      </c>
      <c r="H9" s="2">
        <v>19</v>
      </c>
      <c r="I9" s="2" t="s">
        <v>130</v>
      </c>
    </row>
    <row r="10" spans="1:9" ht="14.4" x14ac:dyDescent="0.3">
      <c r="A10" s="1" t="s">
        <v>36</v>
      </c>
      <c r="B10" s="2" t="s">
        <v>2</v>
      </c>
      <c r="C10" s="2" t="s">
        <v>113</v>
      </c>
      <c r="D10" s="2" t="s">
        <v>116</v>
      </c>
      <c r="E10" s="2" t="s">
        <v>0</v>
      </c>
      <c r="F10" s="2" t="s">
        <v>119</v>
      </c>
      <c r="G10" s="53">
        <v>1950</v>
      </c>
      <c r="H10" s="2">
        <v>23</v>
      </c>
      <c r="I10" s="2" t="s">
        <v>130</v>
      </c>
    </row>
    <row r="11" spans="1:9" ht="14.4" x14ac:dyDescent="0.3">
      <c r="A11" s="1" t="s">
        <v>100</v>
      </c>
      <c r="B11" s="2" t="s">
        <v>4</v>
      </c>
      <c r="C11" s="2" t="s">
        <v>113</v>
      </c>
      <c r="D11" s="2" t="s">
        <v>116</v>
      </c>
      <c r="E11" s="2" t="s">
        <v>29</v>
      </c>
      <c r="F11" s="2" t="s">
        <v>161</v>
      </c>
      <c r="G11" s="53">
        <v>5900</v>
      </c>
      <c r="H11" s="2">
        <v>30</v>
      </c>
      <c r="I11" s="2" t="s">
        <v>130</v>
      </c>
    </row>
    <row r="12" spans="1:9" ht="14.4" x14ac:dyDescent="0.3">
      <c r="A12" s="1" t="s">
        <v>96</v>
      </c>
      <c r="B12" s="2" t="s">
        <v>4</v>
      </c>
      <c r="C12" s="2" t="s">
        <v>113</v>
      </c>
      <c r="D12" s="2" t="s">
        <v>115</v>
      </c>
      <c r="E12" s="2" t="s">
        <v>117</v>
      </c>
      <c r="F12" s="2" t="s">
        <v>119</v>
      </c>
      <c r="G12" s="53">
        <v>900</v>
      </c>
      <c r="H12" s="2">
        <v>52</v>
      </c>
      <c r="I12" s="2" t="s">
        <v>130</v>
      </c>
    </row>
    <row r="13" spans="1:9" ht="14.4" x14ac:dyDescent="0.3">
      <c r="A13" s="1" t="s">
        <v>43</v>
      </c>
      <c r="B13" s="2" t="s">
        <v>4</v>
      </c>
      <c r="C13" s="2" t="s">
        <v>113</v>
      </c>
      <c r="D13" s="2" t="s">
        <v>0</v>
      </c>
      <c r="E13" s="2" t="s">
        <v>29</v>
      </c>
      <c r="F13" s="2" t="s">
        <v>161</v>
      </c>
      <c r="G13" s="53">
        <v>2100</v>
      </c>
      <c r="H13" s="2">
        <v>29</v>
      </c>
      <c r="I13" s="2" t="s">
        <v>130</v>
      </c>
    </row>
    <row r="14" spans="1:9" ht="14.4" x14ac:dyDescent="0.3">
      <c r="A14" s="1" t="s">
        <v>108</v>
      </c>
      <c r="B14" s="2" t="s">
        <v>2</v>
      </c>
      <c r="C14" s="2" t="s">
        <v>0</v>
      </c>
      <c r="D14" s="2" t="s">
        <v>116</v>
      </c>
      <c r="E14" s="2" t="s">
        <v>0</v>
      </c>
      <c r="F14" s="2" t="s">
        <v>119</v>
      </c>
      <c r="G14" s="53">
        <v>550</v>
      </c>
      <c r="H14" s="2">
        <v>22</v>
      </c>
      <c r="I14" s="2" t="s">
        <v>129</v>
      </c>
    </row>
    <row r="15" spans="1:9" ht="14.4" x14ac:dyDescent="0.3">
      <c r="A15" s="1" t="s">
        <v>76</v>
      </c>
      <c r="B15" s="2" t="s">
        <v>2</v>
      </c>
      <c r="C15" s="2" t="s">
        <v>113</v>
      </c>
      <c r="D15" s="2" t="s">
        <v>116</v>
      </c>
      <c r="E15" s="2" t="s">
        <v>117</v>
      </c>
      <c r="F15" s="2" t="s">
        <v>161</v>
      </c>
      <c r="G15" s="53">
        <v>300</v>
      </c>
      <c r="H15" s="2">
        <v>19</v>
      </c>
      <c r="I15" s="2" t="s">
        <v>130</v>
      </c>
    </row>
    <row r="16" spans="1:9" ht="14.4" x14ac:dyDescent="0.3">
      <c r="A16" s="1" t="s">
        <v>12</v>
      </c>
      <c r="B16" s="2" t="s">
        <v>2</v>
      </c>
      <c r="C16" s="2" t="s">
        <v>113</v>
      </c>
      <c r="D16" s="2" t="s">
        <v>116</v>
      </c>
      <c r="E16" s="2" t="s">
        <v>0</v>
      </c>
      <c r="F16" s="2" t="s">
        <v>119</v>
      </c>
      <c r="G16" s="53">
        <v>850</v>
      </c>
      <c r="H16" s="2">
        <v>19</v>
      </c>
      <c r="I16" s="2" t="s">
        <v>129</v>
      </c>
    </row>
    <row r="17" spans="1:9" ht="14.4" x14ac:dyDescent="0.3">
      <c r="A17" s="1" t="s">
        <v>81</v>
      </c>
      <c r="B17" s="2" t="s">
        <v>4</v>
      </c>
      <c r="C17" s="2" t="s">
        <v>113</v>
      </c>
      <c r="D17" s="2" t="s">
        <v>116</v>
      </c>
      <c r="E17" s="2" t="s">
        <v>117</v>
      </c>
      <c r="F17" s="2" t="s">
        <v>119</v>
      </c>
      <c r="G17" s="53">
        <v>1700</v>
      </c>
      <c r="H17" s="2">
        <v>18</v>
      </c>
      <c r="I17" s="2" t="s">
        <v>130</v>
      </c>
    </row>
    <row r="18" spans="1:9" ht="14.4" x14ac:dyDescent="0.3">
      <c r="A18" s="1" t="s">
        <v>147</v>
      </c>
      <c r="B18" s="2" t="s">
        <v>4</v>
      </c>
      <c r="C18" s="2" t="s">
        <v>113</v>
      </c>
      <c r="D18" s="2" t="s">
        <v>116</v>
      </c>
      <c r="E18" s="2" t="s">
        <v>117</v>
      </c>
      <c r="F18" s="2" t="s">
        <v>161</v>
      </c>
      <c r="G18" s="53">
        <v>4250</v>
      </c>
      <c r="H18" s="2">
        <v>18</v>
      </c>
      <c r="I18" s="2" t="s">
        <v>130</v>
      </c>
    </row>
    <row r="19" spans="1:9" ht="14.4" x14ac:dyDescent="0.3">
      <c r="A19" s="1" t="s">
        <v>14</v>
      </c>
      <c r="B19" s="2" t="s">
        <v>2</v>
      </c>
      <c r="C19" s="2" t="s">
        <v>113</v>
      </c>
      <c r="D19" s="2" t="s">
        <v>0</v>
      </c>
      <c r="E19" s="2" t="s">
        <v>0</v>
      </c>
      <c r="F19" s="2" t="s">
        <v>161</v>
      </c>
      <c r="G19" s="53">
        <v>800</v>
      </c>
      <c r="H19" s="2">
        <v>58</v>
      </c>
      <c r="I19" s="2" t="s">
        <v>130</v>
      </c>
    </row>
    <row r="20" spans="1:9" ht="14.4" x14ac:dyDescent="0.3">
      <c r="A20" s="1" t="s">
        <v>77</v>
      </c>
      <c r="B20" s="2" t="s">
        <v>4</v>
      </c>
      <c r="C20" s="2" t="s">
        <v>0</v>
      </c>
      <c r="D20" s="2" t="s">
        <v>116</v>
      </c>
      <c r="E20" s="2" t="s">
        <v>29</v>
      </c>
      <c r="F20" s="2" t="s">
        <v>161</v>
      </c>
      <c r="G20" s="53">
        <v>750</v>
      </c>
      <c r="H20" s="2">
        <v>21</v>
      </c>
      <c r="I20" s="2" t="s">
        <v>130</v>
      </c>
    </row>
    <row r="21" spans="1:9" ht="14.4" x14ac:dyDescent="0.3">
      <c r="A21" s="1" t="s">
        <v>148</v>
      </c>
      <c r="B21" s="2" t="s">
        <v>2</v>
      </c>
      <c r="C21" s="2" t="s">
        <v>113</v>
      </c>
      <c r="D21" s="2" t="s">
        <v>0</v>
      </c>
      <c r="E21" s="2" t="s">
        <v>0</v>
      </c>
      <c r="F21" s="2" t="s">
        <v>161</v>
      </c>
      <c r="G21" s="53">
        <v>650</v>
      </c>
      <c r="H21" s="2">
        <v>33</v>
      </c>
      <c r="I21" s="2" t="s">
        <v>129</v>
      </c>
    </row>
    <row r="22" spans="1:9" ht="14.4" x14ac:dyDescent="0.3">
      <c r="A22" s="1" t="s">
        <v>109</v>
      </c>
      <c r="B22" s="2" t="s">
        <v>4</v>
      </c>
      <c r="C22" s="2" t="s">
        <v>113</v>
      </c>
      <c r="D22" s="2" t="s">
        <v>0</v>
      </c>
      <c r="E22" s="2" t="s">
        <v>0</v>
      </c>
      <c r="F22" s="2" t="s">
        <v>118</v>
      </c>
      <c r="G22" s="53">
        <v>10000</v>
      </c>
      <c r="H22" s="2">
        <v>55</v>
      </c>
      <c r="I22" s="2" t="s">
        <v>129</v>
      </c>
    </row>
    <row r="23" spans="1:9" ht="14.4" x14ac:dyDescent="0.3">
      <c r="A23" s="1" t="s">
        <v>94</v>
      </c>
      <c r="B23" s="2" t="s">
        <v>4</v>
      </c>
      <c r="C23" s="2" t="s">
        <v>113</v>
      </c>
      <c r="D23" s="2" t="s">
        <v>116</v>
      </c>
      <c r="E23" s="2" t="s">
        <v>117</v>
      </c>
      <c r="F23" s="2" t="s">
        <v>161</v>
      </c>
      <c r="G23" s="53">
        <v>2350</v>
      </c>
      <c r="H23" s="2">
        <v>23</v>
      </c>
      <c r="I23" s="2" t="s">
        <v>130</v>
      </c>
    </row>
    <row r="24" spans="1:9" ht="14.4" x14ac:dyDescent="0.3">
      <c r="A24" s="1" t="s">
        <v>91</v>
      </c>
      <c r="B24" s="2" t="s">
        <v>2</v>
      </c>
      <c r="C24" s="2" t="s">
        <v>113</v>
      </c>
      <c r="D24" s="2" t="s">
        <v>116</v>
      </c>
      <c r="E24" s="2" t="s">
        <v>117</v>
      </c>
      <c r="F24" s="2" t="s">
        <v>161</v>
      </c>
      <c r="G24" s="53">
        <v>700</v>
      </c>
      <c r="H24" s="2">
        <v>26</v>
      </c>
      <c r="I24" s="2" t="s">
        <v>130</v>
      </c>
    </row>
    <row r="25" spans="1:9" ht="14.4" x14ac:dyDescent="0.3">
      <c r="A25" s="1" t="s">
        <v>149</v>
      </c>
      <c r="B25" s="2" t="s">
        <v>2</v>
      </c>
      <c r="C25" s="2" t="s">
        <v>113</v>
      </c>
      <c r="D25" s="2" t="s">
        <v>115</v>
      </c>
      <c r="E25" s="2" t="s">
        <v>0</v>
      </c>
      <c r="F25" s="2" t="s">
        <v>161</v>
      </c>
      <c r="G25" s="53">
        <v>1250</v>
      </c>
      <c r="H25" s="2">
        <v>37</v>
      </c>
      <c r="I25" s="2" t="s">
        <v>130</v>
      </c>
    </row>
    <row r="26" spans="1:9" ht="14.4" x14ac:dyDescent="0.3">
      <c r="A26" s="1" t="s">
        <v>123</v>
      </c>
      <c r="B26" s="2" t="s">
        <v>2</v>
      </c>
      <c r="C26" s="2" t="s">
        <v>113</v>
      </c>
      <c r="D26" s="2" t="s">
        <v>116</v>
      </c>
      <c r="E26" s="2" t="s">
        <v>0</v>
      </c>
      <c r="F26" s="2" t="s">
        <v>161</v>
      </c>
      <c r="G26" s="53">
        <v>6650</v>
      </c>
      <c r="H26" s="2">
        <v>18</v>
      </c>
      <c r="I26" s="2" t="s">
        <v>129</v>
      </c>
    </row>
    <row r="27" spans="1:9" ht="14.4" x14ac:dyDescent="0.3">
      <c r="A27" s="1" t="s">
        <v>47</v>
      </c>
      <c r="B27" s="2" t="s">
        <v>4</v>
      </c>
      <c r="C27" s="2" t="s">
        <v>0</v>
      </c>
      <c r="D27" s="2" t="s">
        <v>115</v>
      </c>
      <c r="E27" s="2" t="s">
        <v>29</v>
      </c>
      <c r="F27" s="2" t="s">
        <v>161</v>
      </c>
      <c r="G27" s="53">
        <v>1300</v>
      </c>
      <c r="H27" s="2">
        <v>28</v>
      </c>
      <c r="I27" s="2" t="s">
        <v>130</v>
      </c>
    </row>
    <row r="28" spans="1:9" ht="14.4" x14ac:dyDescent="0.3">
      <c r="A28" s="1" t="s">
        <v>24</v>
      </c>
      <c r="B28" s="2" t="s">
        <v>4</v>
      </c>
      <c r="C28" s="2" t="s">
        <v>113</v>
      </c>
      <c r="D28" s="2" t="s">
        <v>0</v>
      </c>
      <c r="E28" s="2" t="s">
        <v>117</v>
      </c>
      <c r="F28" s="2" t="s">
        <v>119</v>
      </c>
      <c r="G28" s="53">
        <v>250</v>
      </c>
      <c r="H28" s="2">
        <v>59</v>
      </c>
      <c r="I28" s="2" t="s">
        <v>130</v>
      </c>
    </row>
    <row r="29" spans="1:9" ht="14.4" x14ac:dyDescent="0.3">
      <c r="A29" s="1" t="s">
        <v>80</v>
      </c>
      <c r="B29" s="2" t="s">
        <v>4</v>
      </c>
      <c r="C29" s="2" t="s">
        <v>113</v>
      </c>
      <c r="D29" s="2" t="s">
        <v>0</v>
      </c>
      <c r="E29" s="2" t="s">
        <v>29</v>
      </c>
      <c r="F29" s="2" t="s">
        <v>161</v>
      </c>
      <c r="G29" s="53">
        <v>250</v>
      </c>
      <c r="H29" s="2">
        <v>31</v>
      </c>
      <c r="I29" s="2" t="s">
        <v>130</v>
      </c>
    </row>
    <row r="30" spans="1:9" ht="14.4" x14ac:dyDescent="0.3">
      <c r="A30" s="1" t="s">
        <v>136</v>
      </c>
      <c r="B30" s="2" t="s">
        <v>4</v>
      </c>
      <c r="C30" s="2" t="s">
        <v>113</v>
      </c>
      <c r="D30" s="2" t="s">
        <v>116</v>
      </c>
      <c r="E30" s="2" t="s">
        <v>0</v>
      </c>
      <c r="F30" s="2" t="s">
        <v>161</v>
      </c>
      <c r="G30" s="53">
        <v>3900</v>
      </c>
      <c r="H30" s="2">
        <v>24</v>
      </c>
      <c r="I30" s="2" t="s">
        <v>130</v>
      </c>
    </row>
    <row r="31" spans="1:9" ht="14.4" x14ac:dyDescent="0.3">
      <c r="A31" s="1" t="s">
        <v>40</v>
      </c>
      <c r="B31" s="2" t="s">
        <v>4</v>
      </c>
      <c r="C31" s="2" t="s">
        <v>113</v>
      </c>
      <c r="D31" s="2" t="s">
        <v>116</v>
      </c>
      <c r="E31" s="2" t="s">
        <v>117</v>
      </c>
      <c r="F31" s="2" t="s">
        <v>161</v>
      </c>
      <c r="G31" s="53">
        <v>500</v>
      </c>
      <c r="H31" s="2">
        <v>58</v>
      </c>
      <c r="I31" s="2" t="s">
        <v>130</v>
      </c>
    </row>
    <row r="32" spans="1:9" ht="14.4" x14ac:dyDescent="0.3">
      <c r="A32" s="1" t="s">
        <v>21</v>
      </c>
      <c r="B32" s="2" t="s">
        <v>4</v>
      </c>
      <c r="C32" s="2" t="s">
        <v>113</v>
      </c>
      <c r="D32" s="2" t="s">
        <v>116</v>
      </c>
      <c r="E32" s="2" t="s">
        <v>0</v>
      </c>
      <c r="F32" s="2" t="s">
        <v>161</v>
      </c>
      <c r="G32" s="53">
        <v>1450</v>
      </c>
      <c r="H32" s="2">
        <v>19</v>
      </c>
      <c r="I32" s="2" t="s">
        <v>130</v>
      </c>
    </row>
    <row r="33" spans="1:9" ht="14.4" x14ac:dyDescent="0.3">
      <c r="A33" s="1" t="s">
        <v>102</v>
      </c>
      <c r="B33" s="2" t="s">
        <v>2</v>
      </c>
      <c r="C33" s="2" t="s">
        <v>114</v>
      </c>
      <c r="D33" s="2" t="s">
        <v>115</v>
      </c>
      <c r="E33" s="2" t="s">
        <v>29</v>
      </c>
      <c r="F33" s="2" t="s">
        <v>161</v>
      </c>
      <c r="G33" s="53">
        <v>1100</v>
      </c>
      <c r="H33" s="2">
        <v>44</v>
      </c>
      <c r="I33" s="2" t="s">
        <v>130</v>
      </c>
    </row>
    <row r="34" spans="1:9" ht="14.4" x14ac:dyDescent="0.3">
      <c r="A34" s="1" t="s">
        <v>101</v>
      </c>
      <c r="B34" s="2" t="s">
        <v>2</v>
      </c>
      <c r="C34" s="2" t="s">
        <v>113</v>
      </c>
      <c r="D34" s="2" t="s">
        <v>115</v>
      </c>
      <c r="E34" s="2" t="s">
        <v>29</v>
      </c>
      <c r="F34" s="2" t="s">
        <v>161</v>
      </c>
      <c r="G34" s="53">
        <v>22500</v>
      </c>
      <c r="H34" s="2">
        <v>26</v>
      </c>
      <c r="I34" s="2" t="s">
        <v>130</v>
      </c>
    </row>
    <row r="35" spans="1:9" ht="14.4" x14ac:dyDescent="0.3">
      <c r="A35" s="1" t="s">
        <v>133</v>
      </c>
      <c r="B35" s="2" t="s">
        <v>4</v>
      </c>
      <c r="C35" s="2" t="s">
        <v>113</v>
      </c>
      <c r="D35" s="2" t="s">
        <v>116</v>
      </c>
      <c r="E35" s="2" t="s">
        <v>29</v>
      </c>
      <c r="F35" s="2" t="s">
        <v>118</v>
      </c>
      <c r="G35" s="53">
        <v>1200</v>
      </c>
      <c r="H35" s="2">
        <v>24</v>
      </c>
      <c r="I35" s="2" t="s">
        <v>130</v>
      </c>
    </row>
    <row r="36" spans="1:9" ht="14.4" x14ac:dyDescent="0.3">
      <c r="A36" s="1" t="s">
        <v>138</v>
      </c>
      <c r="B36" s="2" t="s">
        <v>4</v>
      </c>
      <c r="C36" s="2" t="s">
        <v>113</v>
      </c>
      <c r="D36" s="2" t="s">
        <v>0</v>
      </c>
      <c r="E36" s="2" t="s">
        <v>117</v>
      </c>
      <c r="F36" s="2" t="s">
        <v>118</v>
      </c>
      <c r="G36" s="53">
        <v>300</v>
      </c>
      <c r="H36" s="2">
        <v>52</v>
      </c>
      <c r="I36" s="2" t="s">
        <v>129</v>
      </c>
    </row>
    <row r="37" spans="1:9" ht="14.4" x14ac:dyDescent="0.3">
      <c r="A37" s="1" t="s">
        <v>6</v>
      </c>
      <c r="B37" s="2" t="s">
        <v>2</v>
      </c>
      <c r="C37" s="2" t="s">
        <v>113</v>
      </c>
      <c r="D37" s="2" t="s">
        <v>0</v>
      </c>
      <c r="E37" s="2" t="s">
        <v>29</v>
      </c>
      <c r="F37" s="2" t="s">
        <v>161</v>
      </c>
      <c r="G37" s="53">
        <v>2200</v>
      </c>
      <c r="H37" s="2">
        <v>61</v>
      </c>
      <c r="I37" s="2" t="s">
        <v>130</v>
      </c>
    </row>
    <row r="38" spans="1:9" ht="14.4" x14ac:dyDescent="0.3">
      <c r="A38" s="1" t="s">
        <v>134</v>
      </c>
      <c r="B38" s="2" t="s">
        <v>4</v>
      </c>
      <c r="C38" s="2" t="s">
        <v>113</v>
      </c>
      <c r="D38" s="2" t="s">
        <v>116</v>
      </c>
      <c r="E38" s="2" t="s">
        <v>117</v>
      </c>
      <c r="F38" s="2" t="s">
        <v>161</v>
      </c>
      <c r="G38" s="53">
        <v>600</v>
      </c>
      <c r="H38" s="2">
        <v>18</v>
      </c>
      <c r="I38" s="2" t="s">
        <v>130</v>
      </c>
    </row>
    <row r="39" spans="1:9" ht="14.4" x14ac:dyDescent="0.3">
      <c r="A39" s="1" t="s">
        <v>85</v>
      </c>
      <c r="B39" s="2" t="s">
        <v>4</v>
      </c>
      <c r="C39" s="2" t="s">
        <v>0</v>
      </c>
      <c r="D39" s="2" t="s">
        <v>0</v>
      </c>
      <c r="E39" s="2" t="s">
        <v>29</v>
      </c>
      <c r="F39" s="2" t="s">
        <v>119</v>
      </c>
      <c r="G39" s="53">
        <v>9400</v>
      </c>
      <c r="H39" s="2">
        <v>27</v>
      </c>
      <c r="I39" s="2" t="s">
        <v>129</v>
      </c>
    </row>
    <row r="40" spans="1:9" ht="14.4" x14ac:dyDescent="0.3">
      <c r="A40" s="1" t="s">
        <v>5</v>
      </c>
      <c r="B40" s="2" t="s">
        <v>4</v>
      </c>
      <c r="C40" s="2" t="s">
        <v>113</v>
      </c>
      <c r="D40" s="2" t="s">
        <v>115</v>
      </c>
      <c r="E40" s="2" t="s">
        <v>0</v>
      </c>
      <c r="F40" s="2" t="s">
        <v>119</v>
      </c>
      <c r="G40" s="53">
        <v>400</v>
      </c>
      <c r="H40" s="2">
        <v>50</v>
      </c>
      <c r="I40" s="2" t="s">
        <v>173</v>
      </c>
    </row>
    <row r="41" spans="1:9" ht="14.4" x14ac:dyDescent="0.3">
      <c r="A41" s="1" t="s">
        <v>139</v>
      </c>
      <c r="B41" s="2" t="s">
        <v>4</v>
      </c>
      <c r="C41" s="2" t="s">
        <v>0</v>
      </c>
      <c r="D41" s="2" t="s">
        <v>0</v>
      </c>
      <c r="E41" s="2" t="s">
        <v>29</v>
      </c>
      <c r="F41" s="2" t="s">
        <v>119</v>
      </c>
      <c r="G41" s="53">
        <v>6350</v>
      </c>
      <c r="H41" s="2">
        <v>26</v>
      </c>
      <c r="I41" s="2" t="s">
        <v>129</v>
      </c>
    </row>
    <row r="42" spans="1:9" ht="14.4" x14ac:dyDescent="0.3">
      <c r="A42" s="1" t="s">
        <v>18</v>
      </c>
      <c r="B42" s="2" t="s">
        <v>4</v>
      </c>
      <c r="C42" s="2" t="s">
        <v>113</v>
      </c>
      <c r="D42" s="2" t="s">
        <v>116</v>
      </c>
      <c r="E42" s="2" t="s">
        <v>0</v>
      </c>
      <c r="F42" s="2" t="s">
        <v>118</v>
      </c>
      <c r="G42" s="53">
        <v>5850</v>
      </c>
      <c r="H42" s="2">
        <v>20</v>
      </c>
      <c r="I42" s="2" t="s">
        <v>129</v>
      </c>
    </row>
    <row r="43" spans="1:9" ht="14.4" x14ac:dyDescent="0.3">
      <c r="A43" s="1" t="s">
        <v>132</v>
      </c>
      <c r="B43" s="2" t="s">
        <v>4</v>
      </c>
      <c r="C43" s="2" t="s">
        <v>113</v>
      </c>
      <c r="D43" s="2" t="s">
        <v>116</v>
      </c>
      <c r="E43" s="2" t="s">
        <v>0</v>
      </c>
      <c r="F43" s="2" t="s">
        <v>161</v>
      </c>
      <c r="G43" s="53">
        <v>1050</v>
      </c>
      <c r="H43" s="2">
        <v>20</v>
      </c>
      <c r="I43" s="2" t="s">
        <v>130</v>
      </c>
    </row>
    <row r="44" spans="1:9" ht="14.4" x14ac:dyDescent="0.3">
      <c r="A44" s="1" t="s">
        <v>135</v>
      </c>
      <c r="B44" s="2" t="s">
        <v>4</v>
      </c>
      <c r="C44" s="2" t="s">
        <v>113</v>
      </c>
      <c r="D44" s="2" t="s">
        <v>0</v>
      </c>
      <c r="E44" s="2" t="s">
        <v>0</v>
      </c>
      <c r="F44" s="2" t="s">
        <v>119</v>
      </c>
      <c r="G44" s="53">
        <v>4400</v>
      </c>
      <c r="H44" s="2">
        <v>27</v>
      </c>
      <c r="I44" s="2" t="s">
        <v>130</v>
      </c>
    </row>
    <row r="45" spans="1:9" ht="14.4" x14ac:dyDescent="0.3">
      <c r="A45" s="1" t="s">
        <v>82</v>
      </c>
      <c r="B45" s="2" t="s">
        <v>2</v>
      </c>
      <c r="C45" s="2" t="s">
        <v>113</v>
      </c>
      <c r="D45" s="2" t="s">
        <v>116</v>
      </c>
      <c r="E45" s="2" t="s">
        <v>117</v>
      </c>
      <c r="F45" s="2" t="s">
        <v>118</v>
      </c>
      <c r="G45" s="53">
        <v>9750</v>
      </c>
      <c r="H45" s="2">
        <v>29</v>
      </c>
      <c r="I45" s="2" t="s">
        <v>130</v>
      </c>
    </row>
    <row r="46" spans="1:9" ht="14.4" x14ac:dyDescent="0.3">
      <c r="A46" s="1" t="s">
        <v>90</v>
      </c>
      <c r="B46" s="2" t="s">
        <v>4</v>
      </c>
      <c r="C46" s="2" t="s">
        <v>114</v>
      </c>
      <c r="D46" s="2" t="s">
        <v>116</v>
      </c>
      <c r="E46" s="2" t="s">
        <v>117</v>
      </c>
      <c r="F46" s="2" t="s">
        <v>119</v>
      </c>
      <c r="G46" s="53">
        <v>400</v>
      </c>
      <c r="H46" s="2">
        <v>48</v>
      </c>
      <c r="I46" s="2" t="s">
        <v>129</v>
      </c>
    </row>
    <row r="47" spans="1:9" ht="14.4" x14ac:dyDescent="0.3">
      <c r="A47" s="1" t="s">
        <v>150</v>
      </c>
      <c r="B47" s="2" t="s">
        <v>2</v>
      </c>
      <c r="C47" s="2" t="s">
        <v>114</v>
      </c>
      <c r="D47" s="2" t="s">
        <v>116</v>
      </c>
      <c r="E47" s="2" t="s">
        <v>117</v>
      </c>
      <c r="F47" s="2" t="s">
        <v>119</v>
      </c>
      <c r="G47" s="53">
        <v>8400</v>
      </c>
      <c r="H47" s="2">
        <v>22</v>
      </c>
      <c r="I47" s="2" t="s">
        <v>130</v>
      </c>
    </row>
    <row r="48" spans="1:9" ht="14.4" x14ac:dyDescent="0.3">
      <c r="A48" s="1" t="s">
        <v>42</v>
      </c>
      <c r="B48" s="2" t="s">
        <v>4</v>
      </c>
      <c r="C48" s="2" t="s">
        <v>113</v>
      </c>
      <c r="D48" s="2" t="s">
        <v>0</v>
      </c>
      <c r="E48" s="2" t="s">
        <v>117</v>
      </c>
      <c r="F48" s="2" t="s">
        <v>161</v>
      </c>
      <c r="G48" s="53">
        <v>300</v>
      </c>
      <c r="H48" s="2">
        <v>33</v>
      </c>
      <c r="I48" s="2" t="s">
        <v>129</v>
      </c>
    </row>
    <row r="49" spans="1:9" ht="14.4" x14ac:dyDescent="0.3">
      <c r="A49" s="1" t="s">
        <v>35</v>
      </c>
      <c r="B49" s="2" t="s">
        <v>2</v>
      </c>
      <c r="C49" s="2" t="s">
        <v>113</v>
      </c>
      <c r="D49" s="2" t="s">
        <v>0</v>
      </c>
      <c r="E49" s="2" t="s">
        <v>117</v>
      </c>
      <c r="F49" s="2" t="s">
        <v>161</v>
      </c>
      <c r="G49" s="53">
        <v>3250</v>
      </c>
      <c r="H49" s="2">
        <v>41</v>
      </c>
      <c r="I49" s="2" t="s">
        <v>130</v>
      </c>
    </row>
    <row r="50" spans="1:9" ht="14.4" x14ac:dyDescent="0.3">
      <c r="A50" s="1" t="s">
        <v>45</v>
      </c>
      <c r="B50" s="3" t="s">
        <v>4</v>
      </c>
      <c r="C50" s="3" t="s">
        <v>113</v>
      </c>
      <c r="D50" s="3" t="s">
        <v>116</v>
      </c>
      <c r="E50" s="3" t="s">
        <v>29</v>
      </c>
      <c r="F50" s="3" t="s">
        <v>119</v>
      </c>
      <c r="G50" s="54">
        <v>2500</v>
      </c>
      <c r="H50" s="3">
        <v>21</v>
      </c>
      <c r="I50" s="2" t="s">
        <v>130</v>
      </c>
    </row>
    <row r="51" spans="1:9" ht="14.4" x14ac:dyDescent="0.3">
      <c r="A51" s="1" t="s">
        <v>13</v>
      </c>
      <c r="B51" s="2" t="s">
        <v>4</v>
      </c>
      <c r="C51" s="2" t="s">
        <v>113</v>
      </c>
      <c r="D51" s="2" t="s">
        <v>0</v>
      </c>
      <c r="E51" s="2" t="s">
        <v>0</v>
      </c>
      <c r="F51" s="2" t="s">
        <v>161</v>
      </c>
      <c r="G51" s="53">
        <v>400</v>
      </c>
      <c r="H51" s="2">
        <v>49</v>
      </c>
      <c r="I51" s="2" t="s">
        <v>129</v>
      </c>
    </row>
    <row r="52" spans="1:9" ht="14.4" x14ac:dyDescent="0.3">
      <c r="A52" s="1" t="s">
        <v>131</v>
      </c>
      <c r="B52" s="2" t="s">
        <v>4</v>
      </c>
      <c r="C52" s="2" t="s">
        <v>113</v>
      </c>
      <c r="D52" s="2" t="s">
        <v>116</v>
      </c>
      <c r="E52" s="2" t="s">
        <v>0</v>
      </c>
      <c r="F52" s="2" t="s">
        <v>118</v>
      </c>
      <c r="G52" s="53">
        <v>600</v>
      </c>
      <c r="H52" s="2">
        <v>21</v>
      </c>
      <c r="I52" s="2" t="s">
        <v>130</v>
      </c>
    </row>
    <row r="53" spans="1:9" ht="14.4" x14ac:dyDescent="0.3">
      <c r="A53" s="1" t="s">
        <v>99</v>
      </c>
      <c r="B53" s="2" t="s">
        <v>2</v>
      </c>
      <c r="C53" s="2" t="s">
        <v>113</v>
      </c>
      <c r="D53" s="2" t="s">
        <v>116</v>
      </c>
      <c r="E53" s="2" t="s">
        <v>0</v>
      </c>
      <c r="F53" s="2" t="s">
        <v>161</v>
      </c>
      <c r="G53" s="53">
        <v>500</v>
      </c>
      <c r="H53" s="2">
        <v>18</v>
      </c>
      <c r="I53" s="2" t="s">
        <v>130</v>
      </c>
    </row>
    <row r="54" spans="1:9" ht="14.4" x14ac:dyDescent="0.3">
      <c r="A54" s="1" t="s">
        <v>104</v>
      </c>
      <c r="B54" s="2" t="s">
        <v>4</v>
      </c>
      <c r="C54" s="2" t="s">
        <v>113</v>
      </c>
      <c r="D54" s="2" t="s">
        <v>0</v>
      </c>
      <c r="E54" s="2" t="s">
        <v>117</v>
      </c>
      <c r="F54" s="2" t="s">
        <v>161</v>
      </c>
      <c r="G54" s="53">
        <v>2550</v>
      </c>
      <c r="H54" s="2">
        <v>50</v>
      </c>
      <c r="I54" s="2" t="s">
        <v>130</v>
      </c>
    </row>
    <row r="55" spans="1:9" ht="14.4" x14ac:dyDescent="0.3">
      <c r="A55" s="1" t="s">
        <v>84</v>
      </c>
      <c r="B55" s="2" t="s">
        <v>4</v>
      </c>
      <c r="C55" s="2" t="s">
        <v>113</v>
      </c>
      <c r="D55" s="2" t="s">
        <v>0</v>
      </c>
      <c r="E55" s="2" t="s">
        <v>0</v>
      </c>
      <c r="F55" s="2" t="s">
        <v>161</v>
      </c>
      <c r="G55" s="53">
        <v>950</v>
      </c>
      <c r="H55" s="2">
        <v>33</v>
      </c>
      <c r="I55" s="2" t="s">
        <v>129</v>
      </c>
    </row>
    <row r="56" spans="1:9" ht="14.4" x14ac:dyDescent="0.3">
      <c r="A56" s="1" t="s">
        <v>11</v>
      </c>
      <c r="B56" s="2" t="s">
        <v>2</v>
      </c>
      <c r="C56" s="2" t="s">
        <v>113</v>
      </c>
      <c r="D56" s="2" t="s">
        <v>0</v>
      </c>
      <c r="E56" s="2" t="s">
        <v>117</v>
      </c>
      <c r="F56" s="2" t="s">
        <v>161</v>
      </c>
      <c r="G56" s="53">
        <v>8550</v>
      </c>
      <c r="H56" s="2">
        <v>44</v>
      </c>
      <c r="I56" s="2" t="s">
        <v>130</v>
      </c>
    </row>
    <row r="57" spans="1:9" ht="14.4" x14ac:dyDescent="0.3">
      <c r="A57" s="1" t="s">
        <v>87</v>
      </c>
      <c r="B57" s="2" t="s">
        <v>2</v>
      </c>
      <c r="C57" s="2" t="s">
        <v>114</v>
      </c>
      <c r="D57" s="2" t="s">
        <v>0</v>
      </c>
      <c r="E57" s="2" t="s">
        <v>0</v>
      </c>
      <c r="F57" s="2" t="s">
        <v>119</v>
      </c>
      <c r="G57" s="53">
        <v>2950</v>
      </c>
      <c r="H57" s="2">
        <v>36</v>
      </c>
      <c r="I57" s="2" t="s">
        <v>130</v>
      </c>
    </row>
    <row r="58" spans="1:9" ht="14.4" x14ac:dyDescent="0.3">
      <c r="A58" s="1" t="s">
        <v>106</v>
      </c>
      <c r="B58" s="2" t="s">
        <v>4</v>
      </c>
      <c r="C58" s="2" t="s">
        <v>113</v>
      </c>
      <c r="D58" s="2" t="s">
        <v>0</v>
      </c>
      <c r="E58" s="2" t="s">
        <v>117</v>
      </c>
      <c r="F58" s="2" t="s">
        <v>161</v>
      </c>
      <c r="G58" s="53">
        <v>750</v>
      </c>
      <c r="H58" s="2">
        <v>51</v>
      </c>
      <c r="I58" s="2" t="s">
        <v>130</v>
      </c>
    </row>
    <row r="59" spans="1:9" ht="14.4" x14ac:dyDescent="0.3">
      <c r="A59" s="1" t="s">
        <v>10</v>
      </c>
      <c r="B59" s="2" t="s">
        <v>2</v>
      </c>
      <c r="C59" s="2" t="s">
        <v>113</v>
      </c>
      <c r="D59" s="2" t="s">
        <v>0</v>
      </c>
      <c r="E59" s="2" t="s">
        <v>0</v>
      </c>
      <c r="F59" s="2" t="s">
        <v>161</v>
      </c>
      <c r="G59" s="53">
        <v>6750</v>
      </c>
      <c r="H59" s="2">
        <v>50</v>
      </c>
      <c r="I59" s="2" t="s">
        <v>130</v>
      </c>
    </row>
    <row r="60" spans="1:9" ht="14.4" x14ac:dyDescent="0.3">
      <c r="A60" s="1" t="s">
        <v>78</v>
      </c>
      <c r="B60" s="2" t="s">
        <v>4</v>
      </c>
      <c r="C60" s="2" t="s">
        <v>113</v>
      </c>
      <c r="D60" s="2" t="s">
        <v>116</v>
      </c>
      <c r="E60" s="2" t="s">
        <v>117</v>
      </c>
      <c r="F60" s="2" t="s">
        <v>161</v>
      </c>
      <c r="G60" s="53">
        <v>1850</v>
      </c>
      <c r="H60" s="2">
        <v>18</v>
      </c>
      <c r="I60" s="2" t="s">
        <v>130</v>
      </c>
    </row>
    <row r="61" spans="1:9" ht="14.4" x14ac:dyDescent="0.3">
      <c r="A61" s="1" t="s">
        <v>151</v>
      </c>
      <c r="B61" s="2" t="s">
        <v>4</v>
      </c>
      <c r="C61" s="2" t="s">
        <v>113</v>
      </c>
      <c r="D61" s="2" t="s">
        <v>116</v>
      </c>
      <c r="E61" s="2" t="s">
        <v>29</v>
      </c>
      <c r="F61" s="2" t="s">
        <v>161</v>
      </c>
      <c r="G61" s="53">
        <v>2150</v>
      </c>
      <c r="H61" s="2">
        <v>18</v>
      </c>
      <c r="I61" s="2" t="s">
        <v>130</v>
      </c>
    </row>
    <row r="62" spans="1:9" ht="14.4" x14ac:dyDescent="0.3">
      <c r="A62" s="1" t="s">
        <v>19</v>
      </c>
      <c r="B62" s="2" t="s">
        <v>2</v>
      </c>
      <c r="C62" s="2" t="s">
        <v>113</v>
      </c>
      <c r="D62" s="2" t="s">
        <v>0</v>
      </c>
      <c r="E62" s="2" t="s">
        <v>0</v>
      </c>
      <c r="F62" s="2" t="s">
        <v>118</v>
      </c>
      <c r="G62" s="53">
        <v>2600</v>
      </c>
      <c r="H62" s="2">
        <v>55</v>
      </c>
      <c r="I62" s="2" t="s">
        <v>130</v>
      </c>
    </row>
    <row r="63" spans="1:9" ht="14.4" x14ac:dyDescent="0.3">
      <c r="A63" s="1" t="s">
        <v>160</v>
      </c>
      <c r="B63" s="2" t="s">
        <v>2</v>
      </c>
      <c r="C63" s="2" t="s">
        <v>114</v>
      </c>
      <c r="D63" s="2" t="s">
        <v>116</v>
      </c>
      <c r="E63" s="2" t="s">
        <v>29</v>
      </c>
      <c r="F63" s="2" t="s">
        <v>161</v>
      </c>
      <c r="G63" s="53">
        <v>7050</v>
      </c>
      <c r="H63" s="2">
        <v>19</v>
      </c>
      <c r="I63" s="2" t="s">
        <v>130</v>
      </c>
    </row>
    <row r="64" spans="1:9" ht="14.4" x14ac:dyDescent="0.3">
      <c r="A64" s="1" t="s">
        <v>98</v>
      </c>
      <c r="B64" s="2" t="s">
        <v>4</v>
      </c>
      <c r="C64" s="2" t="s">
        <v>0</v>
      </c>
      <c r="D64" s="2" t="s">
        <v>0</v>
      </c>
      <c r="E64" s="2" t="s">
        <v>29</v>
      </c>
      <c r="F64" s="2" t="s">
        <v>161</v>
      </c>
      <c r="G64" s="53">
        <v>3850</v>
      </c>
      <c r="H64" s="2">
        <v>43</v>
      </c>
      <c r="I64" s="2" t="s">
        <v>130</v>
      </c>
    </row>
    <row r="65" spans="1:9" ht="14.4" x14ac:dyDescent="0.3">
      <c r="A65" s="1" t="s">
        <v>152</v>
      </c>
      <c r="B65" s="2" t="s">
        <v>4</v>
      </c>
      <c r="C65" s="2" t="s">
        <v>114</v>
      </c>
      <c r="D65" s="2" t="s">
        <v>0</v>
      </c>
      <c r="E65" s="2" t="s">
        <v>117</v>
      </c>
      <c r="F65" s="2" t="s">
        <v>161</v>
      </c>
      <c r="G65" s="53">
        <v>5900</v>
      </c>
      <c r="H65" s="2">
        <v>31</v>
      </c>
      <c r="I65" s="2" t="s">
        <v>129</v>
      </c>
    </row>
    <row r="66" spans="1:9" ht="14.4" x14ac:dyDescent="0.3">
      <c r="A66" s="1" t="s">
        <v>89</v>
      </c>
      <c r="B66" s="2" t="s">
        <v>4</v>
      </c>
      <c r="C66" s="2" t="s">
        <v>113</v>
      </c>
      <c r="D66" s="2" t="s">
        <v>116</v>
      </c>
      <c r="E66" s="2" t="s">
        <v>117</v>
      </c>
      <c r="F66" s="2" t="s">
        <v>161</v>
      </c>
      <c r="G66" s="53">
        <v>3700</v>
      </c>
      <c r="H66" s="2">
        <v>32</v>
      </c>
      <c r="I66" s="2" t="s">
        <v>130</v>
      </c>
    </row>
    <row r="67" spans="1:9" ht="14.4" x14ac:dyDescent="0.3">
      <c r="A67" s="1" t="s">
        <v>140</v>
      </c>
      <c r="B67" s="2" t="s">
        <v>4</v>
      </c>
      <c r="C67" s="2" t="s">
        <v>0</v>
      </c>
      <c r="D67" s="2" t="s">
        <v>116</v>
      </c>
      <c r="E67" s="2" t="s">
        <v>117</v>
      </c>
      <c r="F67" s="2" t="s">
        <v>161</v>
      </c>
      <c r="G67" s="53">
        <v>1850</v>
      </c>
      <c r="H67" s="2">
        <v>49</v>
      </c>
      <c r="I67" s="2" t="s">
        <v>130</v>
      </c>
    </row>
    <row r="68" spans="1:9" ht="14.4" x14ac:dyDescent="0.3">
      <c r="A68" s="1" t="s">
        <v>153</v>
      </c>
      <c r="B68" s="2" t="s">
        <v>4</v>
      </c>
      <c r="C68" s="2" t="s">
        <v>113</v>
      </c>
      <c r="D68" s="2" t="s">
        <v>0</v>
      </c>
      <c r="E68" s="2" t="s">
        <v>0</v>
      </c>
      <c r="F68" s="2" t="s">
        <v>161</v>
      </c>
      <c r="G68" s="53">
        <v>950</v>
      </c>
      <c r="H68" s="2">
        <v>30</v>
      </c>
      <c r="I68" s="2" t="s">
        <v>129</v>
      </c>
    </row>
    <row r="69" spans="1:9" ht="14.4" x14ac:dyDescent="0.3">
      <c r="A69" s="1" t="s">
        <v>92</v>
      </c>
      <c r="B69" s="2" t="s">
        <v>4</v>
      </c>
      <c r="C69" s="2" t="s">
        <v>113</v>
      </c>
      <c r="D69" s="2" t="s">
        <v>116</v>
      </c>
      <c r="E69" s="2" t="s">
        <v>29</v>
      </c>
      <c r="F69" s="2" t="s">
        <v>161</v>
      </c>
      <c r="G69" s="53">
        <v>5750</v>
      </c>
      <c r="H69" s="2">
        <v>32</v>
      </c>
      <c r="I69" s="2" t="s">
        <v>130</v>
      </c>
    </row>
    <row r="70" spans="1:9" ht="14.4" x14ac:dyDescent="0.3">
      <c r="A70" s="1" t="s">
        <v>105</v>
      </c>
      <c r="B70" s="2" t="s">
        <v>4</v>
      </c>
      <c r="C70" s="2" t="s">
        <v>1</v>
      </c>
      <c r="D70" s="2" t="s">
        <v>116</v>
      </c>
      <c r="E70" s="2" t="s">
        <v>117</v>
      </c>
      <c r="F70" s="2" t="s">
        <v>161</v>
      </c>
      <c r="G70" s="53">
        <v>10000</v>
      </c>
      <c r="H70" s="2">
        <v>60</v>
      </c>
      <c r="I70" s="2" t="s">
        <v>130</v>
      </c>
    </row>
    <row r="71" spans="1:9" ht="14.4" x14ac:dyDescent="0.3">
      <c r="A71" s="1" t="s">
        <v>95</v>
      </c>
      <c r="B71" s="2" t="s">
        <v>2</v>
      </c>
      <c r="C71" s="2" t="s">
        <v>113</v>
      </c>
      <c r="D71" s="2" t="s">
        <v>116</v>
      </c>
      <c r="E71" s="2" t="s">
        <v>117</v>
      </c>
      <c r="F71" s="2" t="s">
        <v>161</v>
      </c>
      <c r="G71" s="53">
        <v>300</v>
      </c>
      <c r="H71" s="2">
        <v>47</v>
      </c>
      <c r="I71" s="2" t="s">
        <v>130</v>
      </c>
    </row>
    <row r="72" spans="1:9" ht="14.4" x14ac:dyDescent="0.3">
      <c r="A72" s="1" t="s">
        <v>15</v>
      </c>
      <c r="B72" s="2" t="s">
        <v>2</v>
      </c>
      <c r="C72" s="2" t="s">
        <v>0</v>
      </c>
      <c r="D72" s="2" t="s">
        <v>116</v>
      </c>
      <c r="E72" s="2" t="s">
        <v>117</v>
      </c>
      <c r="F72" s="2" t="s">
        <v>161</v>
      </c>
      <c r="G72" s="53">
        <v>1200</v>
      </c>
      <c r="H72" s="2">
        <v>24</v>
      </c>
      <c r="I72" s="2" t="s">
        <v>130</v>
      </c>
    </row>
    <row r="73" spans="1:9" ht="14.4" x14ac:dyDescent="0.3">
      <c r="A73" s="1" t="s">
        <v>154</v>
      </c>
      <c r="B73" s="2" t="s">
        <v>2</v>
      </c>
      <c r="C73" s="2" t="s">
        <v>113</v>
      </c>
      <c r="D73" s="2" t="s">
        <v>0</v>
      </c>
      <c r="E73" s="2" t="s">
        <v>117</v>
      </c>
      <c r="F73" s="2" t="s">
        <v>118</v>
      </c>
      <c r="G73" s="53">
        <v>700</v>
      </c>
      <c r="H73" s="2">
        <v>48</v>
      </c>
      <c r="I73" s="2" t="s">
        <v>129</v>
      </c>
    </row>
    <row r="74" spans="1:9" ht="14.4" x14ac:dyDescent="0.3">
      <c r="A74" s="1" t="s">
        <v>155</v>
      </c>
      <c r="B74" s="2" t="s">
        <v>2</v>
      </c>
      <c r="C74" s="2" t="s">
        <v>113</v>
      </c>
      <c r="D74" s="2" t="s">
        <v>116</v>
      </c>
      <c r="E74" s="2" t="s">
        <v>117</v>
      </c>
      <c r="F74" s="2" t="s">
        <v>119</v>
      </c>
      <c r="G74" s="53">
        <v>850</v>
      </c>
      <c r="H74" s="2">
        <v>44</v>
      </c>
      <c r="I74" s="2" t="s">
        <v>129</v>
      </c>
    </row>
    <row r="75" spans="1:9" ht="14.4" x14ac:dyDescent="0.3">
      <c r="A75" s="1" t="s">
        <v>17</v>
      </c>
      <c r="B75" s="2" t="s">
        <v>2</v>
      </c>
      <c r="C75" s="2" t="s">
        <v>0</v>
      </c>
      <c r="D75" s="2" t="s">
        <v>0</v>
      </c>
      <c r="E75" s="2" t="s">
        <v>0</v>
      </c>
      <c r="F75" s="2" t="s">
        <v>161</v>
      </c>
      <c r="G75" s="53">
        <v>350</v>
      </c>
      <c r="H75" s="2">
        <v>29</v>
      </c>
      <c r="I75" s="2" t="s">
        <v>129</v>
      </c>
    </row>
    <row r="76" spans="1:9" ht="14.4" x14ac:dyDescent="0.3">
      <c r="A76" s="1" t="s">
        <v>141</v>
      </c>
      <c r="B76" s="2" t="s">
        <v>4</v>
      </c>
      <c r="C76" s="2" t="s">
        <v>113</v>
      </c>
      <c r="D76" s="2" t="s">
        <v>116</v>
      </c>
      <c r="E76" s="2" t="s">
        <v>117</v>
      </c>
      <c r="F76" s="2" t="s">
        <v>119</v>
      </c>
      <c r="G76" s="53">
        <v>8950</v>
      </c>
      <c r="H76" s="2">
        <v>18</v>
      </c>
      <c r="I76" s="2" t="s">
        <v>130</v>
      </c>
    </row>
    <row r="77" spans="1:9" ht="14.4" x14ac:dyDescent="0.3">
      <c r="A77" s="1" t="s">
        <v>156</v>
      </c>
      <c r="B77" s="2" t="s">
        <v>4</v>
      </c>
      <c r="C77" s="2" t="s">
        <v>113</v>
      </c>
      <c r="D77" s="2" t="s">
        <v>116</v>
      </c>
      <c r="E77" s="2" t="s">
        <v>117</v>
      </c>
      <c r="F77" s="2" t="s">
        <v>161</v>
      </c>
      <c r="G77" s="53">
        <v>500</v>
      </c>
      <c r="H77" s="2">
        <v>23</v>
      </c>
      <c r="I77" s="2" t="s">
        <v>130</v>
      </c>
    </row>
    <row r="78" spans="1:9" ht="14.4" x14ac:dyDescent="0.3">
      <c r="A78" s="1" t="s">
        <v>157</v>
      </c>
      <c r="B78" s="2" t="s">
        <v>4</v>
      </c>
      <c r="C78" s="2" t="s">
        <v>113</v>
      </c>
      <c r="D78" s="2" t="s">
        <v>0</v>
      </c>
      <c r="E78" s="2" t="s">
        <v>0</v>
      </c>
      <c r="F78" s="2" t="s">
        <v>119</v>
      </c>
      <c r="G78" s="53">
        <v>1550</v>
      </c>
      <c r="H78" s="2">
        <v>35</v>
      </c>
      <c r="I78" s="2" t="s">
        <v>129</v>
      </c>
    </row>
    <row r="79" spans="1:9" ht="14.4" x14ac:dyDescent="0.3">
      <c r="A79" s="1" t="s">
        <v>88</v>
      </c>
      <c r="B79" s="2" t="s">
        <v>4</v>
      </c>
      <c r="C79" s="2" t="s">
        <v>113</v>
      </c>
      <c r="D79" s="2" t="s">
        <v>115</v>
      </c>
      <c r="E79" s="2" t="s">
        <v>0</v>
      </c>
      <c r="F79" s="2" t="s">
        <v>119</v>
      </c>
      <c r="G79" s="53">
        <v>3350</v>
      </c>
      <c r="H79" s="2">
        <v>28</v>
      </c>
      <c r="I79" s="2" t="s">
        <v>130</v>
      </c>
    </row>
    <row r="80" spans="1:9" ht="14.4" x14ac:dyDescent="0.3">
      <c r="A80" s="1" t="s">
        <v>93</v>
      </c>
      <c r="B80" s="2" t="s">
        <v>2</v>
      </c>
      <c r="C80" s="2" t="s">
        <v>114</v>
      </c>
      <c r="D80" s="2" t="s">
        <v>116</v>
      </c>
      <c r="E80" s="2" t="s">
        <v>0</v>
      </c>
      <c r="F80" s="2" t="s">
        <v>161</v>
      </c>
      <c r="G80" s="53">
        <v>450</v>
      </c>
      <c r="H80" s="2">
        <v>19</v>
      </c>
      <c r="I80" s="2" t="s">
        <v>129</v>
      </c>
    </row>
    <row r="81" spans="1:9" ht="14.4" x14ac:dyDescent="0.3">
      <c r="A81" s="1" t="s">
        <v>86</v>
      </c>
      <c r="B81" s="2" t="s">
        <v>2</v>
      </c>
      <c r="C81" s="2" t="s">
        <v>113</v>
      </c>
      <c r="D81" s="2" t="s">
        <v>116</v>
      </c>
      <c r="E81" s="2" t="s">
        <v>117</v>
      </c>
      <c r="F81" s="2" t="s">
        <v>119</v>
      </c>
      <c r="G81" s="53">
        <v>1350</v>
      </c>
      <c r="H81" s="2">
        <v>26</v>
      </c>
      <c r="I81" s="2" t="s">
        <v>130</v>
      </c>
    </row>
    <row r="82" spans="1:9" ht="14.4" x14ac:dyDescent="0.3">
      <c r="A82" s="1" t="s">
        <v>27</v>
      </c>
      <c r="B82" s="2" t="s">
        <v>4</v>
      </c>
      <c r="C82" s="2" t="s">
        <v>113</v>
      </c>
      <c r="D82" s="2" t="s">
        <v>0</v>
      </c>
      <c r="E82" s="2" t="s">
        <v>117</v>
      </c>
      <c r="F82" s="2" t="s">
        <v>161</v>
      </c>
      <c r="G82" s="53">
        <v>10000</v>
      </c>
      <c r="H82" s="2">
        <v>58</v>
      </c>
      <c r="I82" s="2" t="s">
        <v>130</v>
      </c>
    </row>
    <row r="83" spans="1:9" ht="14.4" x14ac:dyDescent="0.3">
      <c r="A83" s="1" t="s">
        <v>23</v>
      </c>
      <c r="B83" s="2" t="s">
        <v>4</v>
      </c>
      <c r="C83" s="2" t="s">
        <v>113</v>
      </c>
      <c r="D83" s="2" t="s">
        <v>116</v>
      </c>
      <c r="E83" s="2" t="s">
        <v>29</v>
      </c>
      <c r="F83" s="2" t="s">
        <v>161</v>
      </c>
      <c r="G83" s="53">
        <v>1100</v>
      </c>
      <c r="H83" s="2">
        <v>19</v>
      </c>
      <c r="I83" s="2" t="s">
        <v>130</v>
      </c>
    </row>
    <row r="84" spans="1:9" ht="14.4" x14ac:dyDescent="0.3">
      <c r="A84" s="1" t="s">
        <v>158</v>
      </c>
      <c r="B84" s="2" t="s">
        <v>4</v>
      </c>
      <c r="C84" s="2" t="s">
        <v>113</v>
      </c>
      <c r="D84" s="2" t="s">
        <v>115</v>
      </c>
      <c r="E84" s="2" t="s">
        <v>29</v>
      </c>
      <c r="F84" s="2" t="s">
        <v>161</v>
      </c>
      <c r="G84" s="53">
        <v>1000</v>
      </c>
      <c r="H84" s="2">
        <v>28</v>
      </c>
      <c r="I84" s="2" t="s">
        <v>130</v>
      </c>
    </row>
    <row r="85" spans="1:9" ht="14.4" x14ac:dyDescent="0.3">
      <c r="A85" s="1" t="s">
        <v>142</v>
      </c>
      <c r="B85" s="2" t="s">
        <v>4</v>
      </c>
      <c r="C85" s="2" t="s">
        <v>0</v>
      </c>
      <c r="D85" s="2" t="s">
        <v>0</v>
      </c>
      <c r="E85" s="2" t="s">
        <v>29</v>
      </c>
      <c r="F85" s="2" t="s">
        <v>161</v>
      </c>
      <c r="G85" s="53">
        <v>5000</v>
      </c>
      <c r="H85" s="2">
        <v>55</v>
      </c>
      <c r="I85" s="2" t="s">
        <v>130</v>
      </c>
    </row>
    <row r="86" spans="1:9" ht="14.4" x14ac:dyDescent="0.3">
      <c r="A86" s="1" t="s">
        <v>79</v>
      </c>
      <c r="B86" s="2" t="s">
        <v>2</v>
      </c>
      <c r="C86" s="2" t="s">
        <v>113</v>
      </c>
      <c r="D86" s="2" t="s">
        <v>116</v>
      </c>
      <c r="E86" s="2" t="s">
        <v>117</v>
      </c>
      <c r="F86" s="2" t="s">
        <v>161</v>
      </c>
      <c r="G86" s="53">
        <v>6800</v>
      </c>
      <c r="H86" s="2">
        <v>21</v>
      </c>
      <c r="I86" s="2" t="s">
        <v>130</v>
      </c>
    </row>
    <row r="87" spans="1:9" ht="14.4" x14ac:dyDescent="0.3">
      <c r="A87" s="1" t="s">
        <v>137</v>
      </c>
      <c r="B87" s="2" t="s">
        <v>4</v>
      </c>
      <c r="C87" s="2" t="s">
        <v>113</v>
      </c>
      <c r="D87" s="2" t="s">
        <v>116</v>
      </c>
      <c r="E87" s="2" t="s">
        <v>117</v>
      </c>
      <c r="F87" s="2" t="s">
        <v>118</v>
      </c>
      <c r="G87" s="53">
        <v>10000</v>
      </c>
      <c r="H87" s="2">
        <v>23</v>
      </c>
      <c r="I87" s="2" t="s">
        <v>130</v>
      </c>
    </row>
    <row r="88" spans="1:9" ht="14.4" x14ac:dyDescent="0.3">
      <c r="A88" s="1" t="s">
        <v>38</v>
      </c>
      <c r="B88" s="2" t="s">
        <v>4</v>
      </c>
      <c r="C88" s="2" t="s">
        <v>113</v>
      </c>
      <c r="D88" s="2" t="s">
        <v>116</v>
      </c>
      <c r="E88" s="2" t="s">
        <v>0</v>
      </c>
      <c r="F88" s="2" t="s">
        <v>161</v>
      </c>
      <c r="G88" s="53">
        <v>1900</v>
      </c>
      <c r="H88" s="2">
        <v>37</v>
      </c>
      <c r="I88" s="2" t="s">
        <v>130</v>
      </c>
    </row>
    <row r="89" spans="1:9" ht="14.4" x14ac:dyDescent="0.3">
      <c r="A89" s="1" t="s">
        <v>37</v>
      </c>
      <c r="B89" s="2" t="s">
        <v>2</v>
      </c>
      <c r="C89" s="2" t="s">
        <v>113</v>
      </c>
      <c r="D89" s="2" t="s">
        <v>116</v>
      </c>
      <c r="E89" s="2" t="s">
        <v>0</v>
      </c>
      <c r="F89" s="2" t="s">
        <v>161</v>
      </c>
      <c r="G89" s="53">
        <v>400</v>
      </c>
      <c r="H89" s="2">
        <v>19</v>
      </c>
      <c r="I89" s="2" t="s">
        <v>130</v>
      </c>
    </row>
    <row r="90" spans="1:9" ht="14.4" x14ac:dyDescent="0.3">
      <c r="A90" s="1" t="s">
        <v>49</v>
      </c>
      <c r="B90" s="2" t="s">
        <v>4</v>
      </c>
      <c r="C90" s="2" t="s">
        <v>113</v>
      </c>
      <c r="D90" s="2" t="s">
        <v>116</v>
      </c>
      <c r="E90" s="2" t="s">
        <v>29</v>
      </c>
      <c r="F90" s="2" t="s">
        <v>161</v>
      </c>
      <c r="G90" s="53">
        <v>300</v>
      </c>
      <c r="H90" s="2">
        <v>19</v>
      </c>
      <c r="I90" s="2" t="s">
        <v>130</v>
      </c>
    </row>
    <row r="91" spans="1:9" ht="14.4" x14ac:dyDescent="0.3">
      <c r="A91" s="1" t="s">
        <v>44</v>
      </c>
      <c r="B91" s="2" t="s">
        <v>4</v>
      </c>
      <c r="C91" s="2" t="s">
        <v>113</v>
      </c>
      <c r="D91" s="2" t="s">
        <v>0</v>
      </c>
      <c r="E91" s="2" t="s">
        <v>117</v>
      </c>
      <c r="F91" s="2" t="s">
        <v>161</v>
      </c>
      <c r="G91" s="53">
        <v>700</v>
      </c>
      <c r="H91" s="2">
        <v>38</v>
      </c>
      <c r="I91" s="2" t="s">
        <v>129</v>
      </c>
    </row>
    <row r="92" spans="1:9" ht="14.4" x14ac:dyDescent="0.3">
      <c r="A92" s="1" t="s">
        <v>26</v>
      </c>
      <c r="B92" s="2" t="s">
        <v>4</v>
      </c>
      <c r="C92" s="2" t="s">
        <v>113</v>
      </c>
      <c r="D92" s="2" t="s">
        <v>116</v>
      </c>
      <c r="E92" s="2" t="s">
        <v>29</v>
      </c>
      <c r="F92" s="2" t="s">
        <v>118</v>
      </c>
      <c r="G92" s="53">
        <v>7450</v>
      </c>
      <c r="H92" s="2">
        <v>26</v>
      </c>
      <c r="I92" s="2" t="s">
        <v>130</v>
      </c>
    </row>
    <row r="93" spans="1:9" ht="14.4" x14ac:dyDescent="0.3">
      <c r="A93" s="1" t="s">
        <v>16</v>
      </c>
      <c r="B93" s="2" t="s">
        <v>2</v>
      </c>
      <c r="C93" s="2" t="s">
        <v>113</v>
      </c>
      <c r="D93" s="2" t="s">
        <v>116</v>
      </c>
      <c r="E93" s="2" t="s">
        <v>117</v>
      </c>
      <c r="F93" s="2" t="s">
        <v>161</v>
      </c>
      <c r="G93" s="53">
        <v>1700</v>
      </c>
      <c r="H93" s="2">
        <v>23</v>
      </c>
      <c r="I93" s="2" t="s">
        <v>130</v>
      </c>
    </row>
    <row r="94" spans="1:9" ht="14.4" x14ac:dyDescent="0.3">
      <c r="A94" s="1" t="s">
        <v>25</v>
      </c>
      <c r="B94" s="2" t="s">
        <v>2</v>
      </c>
      <c r="C94" s="2" t="s">
        <v>113</v>
      </c>
      <c r="D94" s="2" t="s">
        <v>0</v>
      </c>
      <c r="E94" s="2" t="s">
        <v>117</v>
      </c>
      <c r="F94" s="2" t="s">
        <v>161</v>
      </c>
      <c r="G94" s="53">
        <v>6350</v>
      </c>
      <c r="H94" s="2">
        <v>39</v>
      </c>
      <c r="I94" s="2" t="s">
        <v>130</v>
      </c>
    </row>
    <row r="95" spans="1:9" ht="14.4" x14ac:dyDescent="0.3">
      <c r="A95" s="1" t="s">
        <v>28</v>
      </c>
      <c r="B95" s="2" t="s">
        <v>2</v>
      </c>
      <c r="C95" s="2" t="s">
        <v>113</v>
      </c>
      <c r="D95" s="2" t="s">
        <v>0</v>
      </c>
      <c r="E95" s="2" t="s">
        <v>29</v>
      </c>
      <c r="F95" s="2" t="s">
        <v>161</v>
      </c>
      <c r="G95" s="53">
        <v>1000</v>
      </c>
      <c r="H95" s="2">
        <v>54</v>
      </c>
      <c r="I95" s="2" t="s">
        <v>130</v>
      </c>
    </row>
    <row r="96" spans="1:9" ht="14.4" x14ac:dyDescent="0.3">
      <c r="A96" s="1" t="s">
        <v>20</v>
      </c>
      <c r="B96" s="2" t="s">
        <v>2</v>
      </c>
      <c r="C96" s="2" t="s">
        <v>113</v>
      </c>
      <c r="D96" s="2" t="s">
        <v>0</v>
      </c>
      <c r="E96" s="2" t="s">
        <v>0</v>
      </c>
      <c r="F96" s="2" t="s">
        <v>118</v>
      </c>
      <c r="G96" s="53">
        <v>400</v>
      </c>
      <c r="H96" s="2">
        <v>42</v>
      </c>
      <c r="I96" s="2" t="s">
        <v>130</v>
      </c>
    </row>
    <row r="97" spans="1:9" ht="14.4" x14ac:dyDescent="0.3">
      <c r="A97" s="1" t="s">
        <v>41</v>
      </c>
      <c r="B97" s="2" t="s">
        <v>4</v>
      </c>
      <c r="C97" s="2" t="s">
        <v>113</v>
      </c>
      <c r="D97" s="2" t="s">
        <v>116</v>
      </c>
      <c r="E97" s="2" t="s">
        <v>117</v>
      </c>
      <c r="F97" s="2" t="s">
        <v>161</v>
      </c>
      <c r="G97" s="53">
        <v>800</v>
      </c>
      <c r="H97" s="2">
        <v>24</v>
      </c>
      <c r="I97" s="2" t="s">
        <v>130</v>
      </c>
    </row>
    <row r="98" spans="1:9" ht="14.4" x14ac:dyDescent="0.3">
      <c r="A98" s="1" t="s">
        <v>7</v>
      </c>
      <c r="B98" s="2" t="s">
        <v>2</v>
      </c>
      <c r="C98" s="2" t="s">
        <v>113</v>
      </c>
      <c r="D98" s="2" t="s">
        <v>116</v>
      </c>
      <c r="E98" s="2" t="s">
        <v>29</v>
      </c>
      <c r="F98" s="2" t="s">
        <v>161</v>
      </c>
      <c r="G98" s="53">
        <v>1100</v>
      </c>
      <c r="H98" s="2">
        <v>21</v>
      </c>
      <c r="I98" s="2" t="s">
        <v>130</v>
      </c>
    </row>
    <row r="99" spans="1:9" ht="14.4" x14ac:dyDescent="0.3">
      <c r="A99" s="1" t="s">
        <v>9</v>
      </c>
      <c r="B99" s="2" t="s">
        <v>4</v>
      </c>
      <c r="C99" s="2" t="s">
        <v>113</v>
      </c>
      <c r="D99" s="2" t="s">
        <v>116</v>
      </c>
      <c r="E99" s="2" t="s">
        <v>0</v>
      </c>
      <c r="F99" s="2" t="s">
        <v>118</v>
      </c>
      <c r="G99" s="53">
        <v>250</v>
      </c>
      <c r="H99" s="2">
        <v>20</v>
      </c>
      <c r="I99" s="2" t="s">
        <v>130</v>
      </c>
    </row>
    <row r="100" spans="1:9" ht="14.4" x14ac:dyDescent="0.3">
      <c r="A100" s="1" t="s">
        <v>107</v>
      </c>
      <c r="B100" s="2" t="s">
        <v>4</v>
      </c>
      <c r="C100" s="2" t="s">
        <v>113</v>
      </c>
      <c r="D100" s="2" t="s">
        <v>116</v>
      </c>
      <c r="E100" s="2" t="s">
        <v>117</v>
      </c>
      <c r="F100" s="2" t="s">
        <v>161</v>
      </c>
      <c r="G100" s="53">
        <v>3500</v>
      </c>
      <c r="H100" s="2">
        <v>22</v>
      </c>
      <c r="I100" s="2" t="s">
        <v>130</v>
      </c>
    </row>
    <row r="101" spans="1:9" ht="14.4" x14ac:dyDescent="0.3">
      <c r="A101" s="1" t="s">
        <v>143</v>
      </c>
      <c r="B101" s="2" t="s">
        <v>2</v>
      </c>
      <c r="C101" s="2" t="s">
        <v>114</v>
      </c>
      <c r="D101" s="2" t="s">
        <v>116</v>
      </c>
      <c r="E101" s="2" t="s">
        <v>117</v>
      </c>
      <c r="F101" s="2" t="s">
        <v>119</v>
      </c>
      <c r="G101" s="53">
        <v>600</v>
      </c>
      <c r="H101" s="2">
        <v>23</v>
      </c>
      <c r="I101" s="2" t="s">
        <v>129</v>
      </c>
    </row>
  </sheetData>
  <phoneticPr fontId="0" type="noConversion"/>
  <pageMargins left="0.75" right="0.75" top="1" bottom="1" header="0.5" footer="0.5"/>
  <pageSetup paperSize="9" scale="90" fitToHeight="2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104"/>
  <sheetViews>
    <sheetView workbookViewId="0">
      <pane ySplit="4" topLeftCell="A5" activePane="bottomLeft" state="frozen"/>
      <selection pane="bottomLeft" sqref="A1:J1"/>
    </sheetView>
  </sheetViews>
  <sheetFormatPr defaultColWidth="8.7265625" defaultRowHeight="13.8" x14ac:dyDescent="0.3"/>
  <cols>
    <col min="1" max="1" width="4" style="4" bestFit="1" customWidth="1"/>
    <col min="2" max="2" width="22.6328125" style="4" bestFit="1" customWidth="1"/>
    <col min="3" max="3" width="6" style="4" bestFit="1" customWidth="1"/>
    <col min="4" max="4" width="7.90625" style="4" bestFit="1" customWidth="1"/>
    <col min="5" max="6" width="8.453125" style="4" bestFit="1" customWidth="1"/>
    <col min="7" max="7" width="6.90625" style="4" customWidth="1"/>
    <col min="8" max="8" width="8.26953125" style="4" bestFit="1" customWidth="1"/>
    <col min="9" max="9" width="4.6328125" style="4" bestFit="1" customWidth="1"/>
    <col min="10" max="10" width="8.7265625" style="4"/>
    <col min="11" max="11" width="36.36328125" style="4" customWidth="1"/>
    <col min="12" max="16384" width="8.7265625" style="4"/>
  </cols>
  <sheetData>
    <row r="1" spans="1:11" x14ac:dyDescent="0.3">
      <c r="A1" s="57" t="s">
        <v>144</v>
      </c>
      <c r="B1" s="57"/>
      <c r="C1" s="57"/>
      <c r="D1" s="57"/>
      <c r="E1" s="57"/>
      <c r="F1" s="57"/>
      <c r="G1" s="57"/>
      <c r="H1" s="57"/>
      <c r="I1" s="57"/>
      <c r="J1" s="57"/>
    </row>
    <row r="2" spans="1:11" x14ac:dyDescent="0.3">
      <c r="A2" s="4">
        <f>COUNT(A$5:A$104)</f>
        <v>100</v>
      </c>
    </row>
    <row r="4" spans="1:11" x14ac:dyDescent="0.3">
      <c r="A4" s="32" t="s">
        <v>112</v>
      </c>
      <c r="B4" s="32" t="s">
        <v>103</v>
      </c>
      <c r="C4" s="27" t="s">
        <v>175</v>
      </c>
      <c r="D4" s="27" t="s">
        <v>110</v>
      </c>
      <c r="E4" s="27" t="s">
        <v>48</v>
      </c>
      <c r="F4" s="27" t="s">
        <v>33</v>
      </c>
      <c r="G4" s="27" t="s">
        <v>111</v>
      </c>
      <c r="H4" s="27" t="s">
        <v>32</v>
      </c>
      <c r="I4" s="27" t="s">
        <v>31</v>
      </c>
      <c r="J4" s="27" t="s">
        <v>30</v>
      </c>
      <c r="K4" s="6" t="s">
        <v>128</v>
      </c>
    </row>
    <row r="5" spans="1:11" x14ac:dyDescent="0.3">
      <c r="A5" s="4">
        <v>1</v>
      </c>
      <c r="B5" s="8" t="str">
        <f>RawData!A2</f>
        <v>Ann Ewity</v>
      </c>
      <c r="C5" s="9" t="str">
        <f>RawData!B2</f>
        <v>F</v>
      </c>
      <c r="D5" s="9" t="str">
        <f>RawData!C2</f>
        <v>FULL</v>
      </c>
      <c r="E5" s="9" t="str">
        <f>RawData!D2</f>
        <v>HOME</v>
      </c>
      <c r="F5" s="9" t="str">
        <f>RawData!E2</f>
        <v>LOAN</v>
      </c>
      <c r="G5" s="9" t="str">
        <f>RawData!F2</f>
        <v>MEDIUM</v>
      </c>
      <c r="H5" s="55">
        <f>RawData!G2</f>
        <v>2800</v>
      </c>
      <c r="I5" s="9">
        <f>RawData!H2</f>
        <v>31</v>
      </c>
      <c r="J5" s="9" t="str">
        <f>RawData!I2</f>
        <v>GOOD</v>
      </c>
      <c r="K5" s="10"/>
    </row>
    <row r="6" spans="1:11" x14ac:dyDescent="0.3">
      <c r="A6" s="4">
        <f t="shared" ref="A6:A69" si="0">A5+1</f>
        <v>2</v>
      </c>
      <c r="B6" s="8" t="str">
        <f>RawData!A3</f>
        <v>Anne Over</v>
      </c>
      <c r="C6" s="9" t="str">
        <f>RawData!B3</f>
        <v>F</v>
      </c>
      <c r="D6" s="9" t="str">
        <f>RawData!C3</f>
        <v>PART</v>
      </c>
      <c r="E6" s="9" t="str">
        <f>RawData!D3</f>
        <v>RENT</v>
      </c>
      <c r="F6" s="9" t="str">
        <f>RawData!E3</f>
        <v>LOAN</v>
      </c>
      <c r="G6" s="9" t="str">
        <f>RawData!F3</f>
        <v>SHORT</v>
      </c>
      <c r="H6" s="55">
        <f>RawData!G3</f>
        <v>2750</v>
      </c>
      <c r="I6" s="9">
        <f>RawData!H3</f>
        <v>46</v>
      </c>
      <c r="J6" s="9" t="str">
        <f>RawData!I3</f>
        <v>BAD</v>
      </c>
      <c r="K6" s="10"/>
    </row>
    <row r="7" spans="1:11" x14ac:dyDescent="0.3">
      <c r="A7" s="4">
        <f t="shared" si="0"/>
        <v>3</v>
      </c>
      <c r="B7" s="8" t="str">
        <f>RawData!A4</f>
        <v>AP Riodick</v>
      </c>
      <c r="C7" s="9" t="str">
        <f>RawData!B4</f>
        <v>M</v>
      </c>
      <c r="D7" s="9" t="str">
        <f>RawData!C4</f>
        <v>FULL</v>
      </c>
      <c r="E7" s="9" t="str">
        <f>RawData!D4</f>
        <v>RENT</v>
      </c>
      <c r="F7" s="9" t="str">
        <f>RawData!E4</f>
        <v>N</v>
      </c>
      <c r="G7" s="9" t="str">
        <f>RawData!F4</f>
        <v>MEDIUM</v>
      </c>
      <c r="H7" s="55">
        <f>RawData!G4</f>
        <v>2000</v>
      </c>
      <c r="I7" s="9">
        <f>RawData!H4</f>
        <v>18</v>
      </c>
      <c r="J7" s="9" t="str">
        <f>RawData!I4</f>
        <v>GOOD</v>
      </c>
      <c r="K7" s="10"/>
    </row>
    <row r="8" spans="1:11" x14ac:dyDescent="0.3">
      <c r="A8" s="4">
        <f t="shared" si="0"/>
        <v>4</v>
      </c>
      <c r="B8" s="8" t="str">
        <f>RawData!A5</f>
        <v>Ayjoo Enn</v>
      </c>
      <c r="C8" s="9" t="str">
        <f>RawData!B5</f>
        <v>M</v>
      </c>
      <c r="D8" s="9" t="str">
        <f>RawData!C5</f>
        <v>FULL</v>
      </c>
      <c r="E8" s="9" t="str">
        <f>RawData!D5</f>
        <v>N</v>
      </c>
      <c r="F8" s="9" t="str">
        <f>RawData!E5</f>
        <v>LOAN</v>
      </c>
      <c r="G8" s="9" t="str">
        <f>RawData!F5</f>
        <v>MEDIUM</v>
      </c>
      <c r="H8" s="55">
        <f>RawData!G5</f>
        <v>10000</v>
      </c>
      <c r="I8" s="9">
        <f>RawData!H5</f>
        <v>50</v>
      </c>
      <c r="J8" s="9" t="str">
        <f>RawData!I5</f>
        <v>GOOD</v>
      </c>
      <c r="K8" s="10"/>
    </row>
    <row r="9" spans="1:11" x14ac:dyDescent="0.3">
      <c r="A9" s="4">
        <f t="shared" si="0"/>
        <v>5</v>
      </c>
      <c r="B9" s="8" t="str">
        <f>RawData!A6</f>
        <v>B Terr</v>
      </c>
      <c r="C9" s="9" t="str">
        <f>RawData!B6</f>
        <v>F</v>
      </c>
      <c r="D9" s="9" t="str">
        <f>RawData!C6</f>
        <v>FULL</v>
      </c>
      <c r="E9" s="9" t="str">
        <f>RawData!D6</f>
        <v>RENT</v>
      </c>
      <c r="F9" s="9" t="str">
        <f>RawData!E6</f>
        <v>N</v>
      </c>
      <c r="G9" s="9" t="str">
        <f>RawData!F6</f>
        <v>MEDIUM</v>
      </c>
      <c r="H9" s="55">
        <f>RawData!G6</f>
        <v>950</v>
      </c>
      <c r="I9" s="9">
        <f>RawData!H6</f>
        <v>18</v>
      </c>
      <c r="J9" s="9" t="str">
        <f>RawData!I6</f>
        <v>GOOD</v>
      </c>
      <c r="K9" s="10"/>
    </row>
    <row r="10" spans="1:11" x14ac:dyDescent="0.3">
      <c r="A10" s="4">
        <f t="shared" si="0"/>
        <v>6</v>
      </c>
      <c r="B10" s="8" t="str">
        <f>RawData!A7</f>
        <v>Ben O'Fitz</v>
      </c>
      <c r="C10" s="9" t="str">
        <f>RawData!B7</f>
        <v>M</v>
      </c>
      <c r="D10" s="9" t="str">
        <f>RawData!C7</f>
        <v>FULL</v>
      </c>
      <c r="E10" s="9" t="str">
        <f>RawData!D7</f>
        <v>N</v>
      </c>
      <c r="F10" s="9" t="str">
        <f>RawData!E7</f>
        <v>CAR</v>
      </c>
      <c r="G10" s="9" t="str">
        <f>RawData!F7</f>
        <v>MEDIUM</v>
      </c>
      <c r="H10" s="55">
        <f>RawData!G7</f>
        <v>9700</v>
      </c>
      <c r="I10" s="9">
        <f>RawData!H7</f>
        <v>32</v>
      </c>
      <c r="J10" s="9" t="str">
        <f>RawData!I7</f>
        <v>GOOD</v>
      </c>
      <c r="K10" s="10"/>
    </row>
    <row r="11" spans="1:11" x14ac:dyDescent="0.3">
      <c r="A11" s="4">
        <f t="shared" si="0"/>
        <v>7</v>
      </c>
      <c r="B11" s="8" t="str">
        <f>RawData!A8</f>
        <v>Benjamin Gompertz-Law</v>
      </c>
      <c r="C11" s="9" t="str">
        <f>RawData!B8</f>
        <v>M</v>
      </c>
      <c r="D11" s="9" t="str">
        <f>RawData!C8</f>
        <v>FULL</v>
      </c>
      <c r="E11" s="9" t="str">
        <f>RawData!D8</f>
        <v>RENT</v>
      </c>
      <c r="F11" s="9" t="str">
        <f>RawData!E8</f>
        <v>LOAN</v>
      </c>
      <c r="G11" s="9" t="str">
        <f>RawData!F8</f>
        <v>MEDIUM</v>
      </c>
      <c r="H11" s="55">
        <f>RawData!G8</f>
        <v>3400</v>
      </c>
      <c r="I11" s="9">
        <f>RawData!H8</f>
        <v>22</v>
      </c>
      <c r="J11" s="9" t="str">
        <f>RawData!I8</f>
        <v>GOOD</v>
      </c>
      <c r="K11" s="10"/>
    </row>
    <row r="12" spans="1:11" x14ac:dyDescent="0.3">
      <c r="A12" s="4">
        <f t="shared" si="0"/>
        <v>8</v>
      </c>
      <c r="B12" s="8" t="str">
        <f>RawData!A9</f>
        <v>Bess Fitt-Lyon</v>
      </c>
      <c r="C12" s="9" t="str">
        <f>RawData!B9</f>
        <v>F</v>
      </c>
      <c r="D12" s="9" t="str">
        <f>RawData!C9</f>
        <v>FULL</v>
      </c>
      <c r="E12" s="9" t="str">
        <f>RawData!D9</f>
        <v>RENT</v>
      </c>
      <c r="F12" s="9" t="str">
        <f>RawData!E9</f>
        <v>N</v>
      </c>
      <c r="G12" s="9" t="str">
        <f>RawData!F9</f>
        <v>MEDIUM</v>
      </c>
      <c r="H12" s="55">
        <f>RawData!G9</f>
        <v>250</v>
      </c>
      <c r="I12" s="9">
        <f>RawData!H9</f>
        <v>19</v>
      </c>
      <c r="J12" s="9" t="str">
        <f>RawData!I9</f>
        <v>GOOD</v>
      </c>
      <c r="K12" s="10"/>
    </row>
    <row r="13" spans="1:11" x14ac:dyDescent="0.3">
      <c r="A13" s="4">
        <f t="shared" si="0"/>
        <v>9</v>
      </c>
      <c r="B13" s="8" t="str">
        <f>RawData!A10</f>
        <v>CA Too</v>
      </c>
      <c r="C13" s="9" t="str">
        <f>RawData!B10</f>
        <v>F</v>
      </c>
      <c r="D13" s="9" t="str">
        <f>RawData!C10</f>
        <v>FULL</v>
      </c>
      <c r="E13" s="9" t="str">
        <f>RawData!D10</f>
        <v>RENT</v>
      </c>
      <c r="F13" s="9" t="str">
        <f>RawData!E10</f>
        <v>N</v>
      </c>
      <c r="G13" s="9" t="str">
        <f>RawData!F10</f>
        <v>LONG</v>
      </c>
      <c r="H13" s="55">
        <f>RawData!G10</f>
        <v>1950</v>
      </c>
      <c r="I13" s="9">
        <f>RawData!H10</f>
        <v>23</v>
      </c>
      <c r="J13" s="9" t="str">
        <f>RawData!I10</f>
        <v>GOOD</v>
      </c>
      <c r="K13" s="10"/>
    </row>
    <row r="14" spans="1:11" x14ac:dyDescent="0.3">
      <c r="A14" s="4">
        <f t="shared" si="0"/>
        <v>10</v>
      </c>
      <c r="B14" s="8" t="str">
        <f>RawData!A11</f>
        <v>Clayton Kopula</v>
      </c>
      <c r="C14" s="9" t="str">
        <f>RawData!B11</f>
        <v>M</v>
      </c>
      <c r="D14" s="9" t="str">
        <f>RawData!C11</f>
        <v>FULL</v>
      </c>
      <c r="E14" s="9" t="str">
        <f>RawData!D11</f>
        <v>RENT</v>
      </c>
      <c r="F14" s="9" t="str">
        <f>RawData!E11</f>
        <v>CAR</v>
      </c>
      <c r="G14" s="9" t="str">
        <f>RawData!F11</f>
        <v>MEDIUM</v>
      </c>
      <c r="H14" s="55">
        <f>RawData!G11</f>
        <v>5900</v>
      </c>
      <c r="I14" s="9">
        <f>RawData!H11</f>
        <v>30</v>
      </c>
      <c r="J14" s="9" t="str">
        <f>RawData!I11</f>
        <v>GOOD</v>
      </c>
      <c r="K14" s="10"/>
    </row>
    <row r="15" spans="1:11" x14ac:dyDescent="0.3">
      <c r="A15" s="4">
        <f t="shared" si="0"/>
        <v>11</v>
      </c>
      <c r="B15" s="8" t="str">
        <f>RawData!A12</f>
        <v>CM Eye</v>
      </c>
      <c r="C15" s="9" t="str">
        <f>RawData!B12</f>
        <v>M</v>
      </c>
      <c r="D15" s="9" t="str">
        <f>RawData!C12</f>
        <v>FULL</v>
      </c>
      <c r="E15" s="9" t="str">
        <f>RawData!D12</f>
        <v>HOME</v>
      </c>
      <c r="F15" s="9" t="str">
        <f>RawData!E12</f>
        <v>LOAN</v>
      </c>
      <c r="G15" s="9" t="str">
        <f>RawData!F12</f>
        <v>LONG</v>
      </c>
      <c r="H15" s="55">
        <f>RawData!G12</f>
        <v>900</v>
      </c>
      <c r="I15" s="9">
        <f>RawData!H12</f>
        <v>52</v>
      </c>
      <c r="J15" s="9" t="str">
        <f>RawData!I12</f>
        <v>GOOD</v>
      </c>
      <c r="K15" s="10"/>
    </row>
    <row r="16" spans="1:11" x14ac:dyDescent="0.3">
      <c r="A16" s="4">
        <f t="shared" si="0"/>
        <v>12</v>
      </c>
      <c r="B16" s="8" t="str">
        <f>RawData!A13</f>
        <v>Colm O'Goroff</v>
      </c>
      <c r="C16" s="9" t="str">
        <f>RawData!B13</f>
        <v>M</v>
      </c>
      <c r="D16" s="9" t="str">
        <f>RawData!C13</f>
        <v>FULL</v>
      </c>
      <c r="E16" s="9" t="str">
        <f>RawData!D13</f>
        <v>N</v>
      </c>
      <c r="F16" s="9" t="str">
        <f>RawData!E13</f>
        <v>CAR</v>
      </c>
      <c r="G16" s="9" t="str">
        <f>RawData!F13</f>
        <v>MEDIUM</v>
      </c>
      <c r="H16" s="55">
        <f>RawData!G13</f>
        <v>2100</v>
      </c>
      <c r="I16" s="9">
        <f>RawData!H13</f>
        <v>29</v>
      </c>
      <c r="J16" s="9" t="str">
        <f>RawData!I13</f>
        <v>GOOD</v>
      </c>
      <c r="K16" s="10"/>
    </row>
    <row r="17" spans="1:11" x14ac:dyDescent="0.3">
      <c r="A17" s="4">
        <f t="shared" si="0"/>
        <v>13</v>
      </c>
      <c r="B17" s="8" t="str">
        <f>RawData!A14</f>
        <v>Connie Trohl-Seikl</v>
      </c>
      <c r="C17" s="9" t="str">
        <f>RawData!B14</f>
        <v>F</v>
      </c>
      <c r="D17" s="9" t="str">
        <f>RawData!C14</f>
        <v>N</v>
      </c>
      <c r="E17" s="9" t="str">
        <f>RawData!D14</f>
        <v>RENT</v>
      </c>
      <c r="F17" s="9" t="str">
        <f>RawData!E14</f>
        <v>N</v>
      </c>
      <c r="G17" s="9" t="str">
        <f>RawData!F14</f>
        <v>LONG</v>
      </c>
      <c r="H17" s="55">
        <f>RawData!G14</f>
        <v>550</v>
      </c>
      <c r="I17" s="9">
        <f>RawData!H14</f>
        <v>22</v>
      </c>
      <c r="J17" s="9" t="str">
        <f>RawData!I14</f>
        <v>BAD</v>
      </c>
      <c r="K17" s="10"/>
    </row>
    <row r="18" spans="1:11" x14ac:dyDescent="0.3">
      <c r="A18" s="4">
        <f t="shared" si="0"/>
        <v>14</v>
      </c>
      <c r="B18" s="8" t="str">
        <f>RawData!A15</f>
        <v>Constance Drift</v>
      </c>
      <c r="C18" s="9" t="str">
        <f>RawData!B15</f>
        <v>F</v>
      </c>
      <c r="D18" s="9" t="str">
        <f>RawData!C15</f>
        <v>FULL</v>
      </c>
      <c r="E18" s="9" t="str">
        <f>RawData!D15</f>
        <v>RENT</v>
      </c>
      <c r="F18" s="9" t="str">
        <f>RawData!E15</f>
        <v>LOAN</v>
      </c>
      <c r="G18" s="9" t="str">
        <f>RawData!F15</f>
        <v>MEDIUM</v>
      </c>
      <c r="H18" s="55">
        <f>RawData!G15</f>
        <v>300</v>
      </c>
      <c r="I18" s="9">
        <f>RawData!H15</f>
        <v>19</v>
      </c>
      <c r="J18" s="9" t="str">
        <f>RawData!I15</f>
        <v>GOOD</v>
      </c>
      <c r="K18" s="10"/>
    </row>
    <row r="19" spans="1:11" x14ac:dyDescent="0.3">
      <c r="A19" s="4">
        <f t="shared" si="0"/>
        <v>15</v>
      </c>
      <c r="B19" s="8" t="str">
        <f>RawData!A16</f>
        <v>Coral Asian</v>
      </c>
      <c r="C19" s="9" t="str">
        <f>RawData!B16</f>
        <v>F</v>
      </c>
      <c r="D19" s="9" t="str">
        <f>RawData!C16</f>
        <v>FULL</v>
      </c>
      <c r="E19" s="9" t="str">
        <f>RawData!D16</f>
        <v>RENT</v>
      </c>
      <c r="F19" s="9" t="str">
        <f>RawData!E16</f>
        <v>N</v>
      </c>
      <c r="G19" s="9" t="str">
        <f>RawData!F16</f>
        <v>LONG</v>
      </c>
      <c r="H19" s="55">
        <f>RawData!G16</f>
        <v>850</v>
      </c>
      <c r="I19" s="9">
        <f>RawData!H16</f>
        <v>19</v>
      </c>
      <c r="J19" s="9" t="str">
        <f>RawData!I16</f>
        <v>BAD</v>
      </c>
      <c r="K19" s="10"/>
    </row>
    <row r="20" spans="1:11" x14ac:dyDescent="0.3">
      <c r="A20" s="4">
        <f t="shared" si="0"/>
        <v>16</v>
      </c>
      <c r="B20" s="8" t="str">
        <f>RawData!A17</f>
        <v>D Ben-Shaw</v>
      </c>
      <c r="C20" s="9" t="str">
        <f>RawData!B17</f>
        <v>M</v>
      </c>
      <c r="D20" s="9" t="str">
        <f>RawData!C17</f>
        <v>FULL</v>
      </c>
      <c r="E20" s="9" t="str">
        <f>RawData!D17</f>
        <v>RENT</v>
      </c>
      <c r="F20" s="9" t="str">
        <f>RawData!E17</f>
        <v>LOAN</v>
      </c>
      <c r="G20" s="9" t="str">
        <f>RawData!F17</f>
        <v>LONG</v>
      </c>
      <c r="H20" s="55">
        <f>RawData!G17</f>
        <v>1700</v>
      </c>
      <c r="I20" s="9">
        <f>RawData!H17</f>
        <v>18</v>
      </c>
      <c r="J20" s="9" t="str">
        <f>RawData!I17</f>
        <v>GOOD</v>
      </c>
    </row>
    <row r="21" spans="1:11" x14ac:dyDescent="0.3">
      <c r="A21" s="4">
        <f t="shared" si="0"/>
        <v>17</v>
      </c>
      <c r="B21" s="8" t="str">
        <f>RawData!A18</f>
        <v>D Griza-Fridam</v>
      </c>
      <c r="C21" s="9" t="str">
        <f>RawData!B18</f>
        <v>M</v>
      </c>
      <c r="D21" s="9" t="str">
        <f>RawData!C18</f>
        <v>FULL</v>
      </c>
      <c r="E21" s="9" t="str">
        <f>RawData!D18</f>
        <v>RENT</v>
      </c>
      <c r="F21" s="9" t="str">
        <f>RawData!E18</f>
        <v>LOAN</v>
      </c>
      <c r="G21" s="9" t="str">
        <f>RawData!F18</f>
        <v>MEDIUM</v>
      </c>
      <c r="H21" s="55">
        <f>RawData!G18</f>
        <v>4250</v>
      </c>
      <c r="I21" s="9">
        <f>RawData!H18</f>
        <v>18</v>
      </c>
      <c r="J21" s="9" t="str">
        <f>RawData!I18</f>
        <v>GOOD</v>
      </c>
      <c r="K21" s="10"/>
    </row>
    <row r="22" spans="1:11" x14ac:dyDescent="0.3">
      <c r="A22" s="4">
        <f t="shared" si="0"/>
        <v>18</v>
      </c>
      <c r="B22" s="8" t="str">
        <f>RawData!A19</f>
        <v>DC Planne</v>
      </c>
      <c r="C22" s="9" t="str">
        <f>RawData!B19</f>
        <v>F</v>
      </c>
      <c r="D22" s="9" t="str">
        <f>RawData!C19</f>
        <v>FULL</v>
      </c>
      <c r="E22" s="9" t="str">
        <f>RawData!D19</f>
        <v>N</v>
      </c>
      <c r="F22" s="9" t="str">
        <f>RawData!E19</f>
        <v>N</v>
      </c>
      <c r="G22" s="9" t="str">
        <f>RawData!F19</f>
        <v>MEDIUM</v>
      </c>
      <c r="H22" s="55">
        <f>RawData!G19</f>
        <v>800</v>
      </c>
      <c r="I22" s="9">
        <f>RawData!H19</f>
        <v>58</v>
      </c>
      <c r="J22" s="9" t="str">
        <f>RawData!I19</f>
        <v>GOOD</v>
      </c>
      <c r="K22" s="10"/>
    </row>
    <row r="23" spans="1:11" x14ac:dyDescent="0.3">
      <c r="A23" s="4">
        <f t="shared" si="0"/>
        <v>19</v>
      </c>
      <c r="B23" s="8" t="str">
        <f>RawData!A20</f>
        <v>Dell Tejjing</v>
      </c>
      <c r="C23" s="9" t="str">
        <f>RawData!B20</f>
        <v>M</v>
      </c>
      <c r="D23" s="9" t="str">
        <f>RawData!C20</f>
        <v>N</v>
      </c>
      <c r="E23" s="9" t="str">
        <f>RawData!D20</f>
        <v>RENT</v>
      </c>
      <c r="F23" s="9" t="str">
        <f>RawData!E20</f>
        <v>CAR</v>
      </c>
      <c r="G23" s="9" t="str">
        <f>RawData!F20</f>
        <v>MEDIUM</v>
      </c>
      <c r="H23" s="55">
        <f>RawData!G20</f>
        <v>750</v>
      </c>
      <c r="I23" s="9">
        <f>RawData!H20</f>
        <v>21</v>
      </c>
      <c r="J23" s="9" t="str">
        <f>RawData!I20</f>
        <v>GOOD</v>
      </c>
      <c r="K23" s="10"/>
    </row>
    <row r="24" spans="1:11" x14ac:dyDescent="0.3">
      <c r="A24" s="4">
        <f t="shared" si="0"/>
        <v>20</v>
      </c>
      <c r="B24" s="8" t="str">
        <f>RawData!A21</f>
        <v>Dai Fersiffi</v>
      </c>
      <c r="C24" s="9" t="str">
        <f>RawData!B21</f>
        <v>F</v>
      </c>
      <c r="D24" s="9" t="str">
        <f>RawData!C21</f>
        <v>FULL</v>
      </c>
      <c r="E24" s="9" t="str">
        <f>RawData!D21</f>
        <v>N</v>
      </c>
      <c r="F24" s="9" t="str">
        <f>RawData!E21</f>
        <v>N</v>
      </c>
      <c r="G24" s="9" t="str">
        <f>RawData!F21</f>
        <v>MEDIUM</v>
      </c>
      <c r="H24" s="55">
        <f>RawData!G21</f>
        <v>650</v>
      </c>
      <c r="I24" s="9">
        <f>RawData!H21</f>
        <v>33</v>
      </c>
      <c r="J24" s="9" t="str">
        <f>RawData!I21</f>
        <v>BAD</v>
      </c>
      <c r="K24" s="10"/>
    </row>
    <row r="25" spans="1:11" x14ac:dyDescent="0.3">
      <c r="A25" s="4">
        <f t="shared" si="0"/>
        <v>21</v>
      </c>
      <c r="B25" s="8" t="str">
        <f>RawData!A22</f>
        <v>Dick Reecing-Newity</v>
      </c>
      <c r="C25" s="9" t="str">
        <f>RawData!B22</f>
        <v>M</v>
      </c>
      <c r="D25" s="9" t="str">
        <f>RawData!C22</f>
        <v>FULL</v>
      </c>
      <c r="E25" s="9" t="str">
        <f>RawData!D22</f>
        <v>N</v>
      </c>
      <c r="F25" s="9" t="str">
        <f>RawData!E22</f>
        <v>N</v>
      </c>
      <c r="G25" s="9" t="str">
        <f>RawData!F22</f>
        <v>SHORT</v>
      </c>
      <c r="H25" s="55">
        <f>RawData!G22</f>
        <v>10000</v>
      </c>
      <c r="I25" s="9">
        <f>RawData!H22</f>
        <v>55</v>
      </c>
      <c r="J25" s="9" t="str">
        <f>RawData!I22</f>
        <v>BAD</v>
      </c>
      <c r="K25" s="10"/>
    </row>
    <row r="26" spans="1:11" x14ac:dyDescent="0.3">
      <c r="A26" s="4">
        <f t="shared" si="0"/>
        <v>22</v>
      </c>
      <c r="B26" s="8" t="str">
        <f>RawData!A23</f>
        <v>Doctor Sprague</v>
      </c>
      <c r="C26" s="9" t="str">
        <f>RawData!B23</f>
        <v>M</v>
      </c>
      <c r="D26" s="9" t="str">
        <f>RawData!C23</f>
        <v>FULL</v>
      </c>
      <c r="E26" s="9" t="str">
        <f>RawData!D23</f>
        <v>RENT</v>
      </c>
      <c r="F26" s="9" t="str">
        <f>RawData!E23</f>
        <v>LOAN</v>
      </c>
      <c r="G26" s="9" t="str">
        <f>RawData!F23</f>
        <v>MEDIUM</v>
      </c>
      <c r="H26" s="55">
        <f>RawData!G23</f>
        <v>2350</v>
      </c>
      <c r="I26" s="9">
        <f>RawData!H23</f>
        <v>23</v>
      </c>
      <c r="J26" s="9" t="str">
        <f>RawData!I23</f>
        <v>GOOD</v>
      </c>
      <c r="K26" s="10"/>
    </row>
    <row r="27" spans="1:11" x14ac:dyDescent="0.3">
      <c r="A27" s="4">
        <f t="shared" si="0"/>
        <v>23</v>
      </c>
      <c r="B27" s="8" t="str">
        <f>RawData!A24</f>
        <v>DV Asian</v>
      </c>
      <c r="C27" s="9" t="str">
        <f>RawData!B24</f>
        <v>F</v>
      </c>
      <c r="D27" s="9" t="str">
        <f>RawData!C24</f>
        <v>FULL</v>
      </c>
      <c r="E27" s="9" t="str">
        <f>RawData!D24</f>
        <v>RENT</v>
      </c>
      <c r="F27" s="9" t="str">
        <f>RawData!E24</f>
        <v>LOAN</v>
      </c>
      <c r="G27" s="9" t="str">
        <f>RawData!F24</f>
        <v>MEDIUM</v>
      </c>
      <c r="H27" s="55">
        <f>RawData!G24</f>
        <v>700</v>
      </c>
      <c r="I27" s="9">
        <f>RawData!H24</f>
        <v>26</v>
      </c>
      <c r="J27" s="9" t="str">
        <f>RawData!I24</f>
        <v>GOOD</v>
      </c>
    </row>
    <row r="28" spans="1:11" x14ac:dyDescent="0.3">
      <c r="A28" s="4">
        <f t="shared" si="0"/>
        <v>24</v>
      </c>
      <c r="B28" s="8" t="str">
        <f>RawData!A25</f>
        <v>E Toze-Lhemmer</v>
      </c>
      <c r="C28" s="9" t="str">
        <f>RawData!B25</f>
        <v>F</v>
      </c>
      <c r="D28" s="9" t="str">
        <f>RawData!C25</f>
        <v>FULL</v>
      </c>
      <c r="E28" s="9" t="str">
        <f>RawData!D25</f>
        <v>HOME</v>
      </c>
      <c r="F28" s="9" t="str">
        <f>RawData!E25</f>
        <v>N</v>
      </c>
      <c r="G28" s="9" t="str">
        <f>RawData!F25</f>
        <v>MEDIUM</v>
      </c>
      <c r="H28" s="55">
        <f>RawData!G25</f>
        <v>1250</v>
      </c>
      <c r="I28" s="9">
        <f>RawData!H25</f>
        <v>37</v>
      </c>
      <c r="J28" s="9" t="str">
        <f>RawData!I25</f>
        <v>GOOD</v>
      </c>
      <c r="K28" s="10"/>
    </row>
    <row r="29" spans="1:11" x14ac:dyDescent="0.3">
      <c r="A29" s="4">
        <f t="shared" si="0"/>
        <v>25</v>
      </c>
      <c r="B29" s="8" t="str">
        <f>RawData!A26</f>
        <v>ELT Phifdine</v>
      </c>
      <c r="C29" s="9" t="str">
        <f>RawData!B26</f>
        <v>F</v>
      </c>
      <c r="D29" s="9" t="str">
        <f>RawData!C26</f>
        <v>FULL</v>
      </c>
      <c r="E29" s="9" t="str">
        <f>RawData!D26</f>
        <v>RENT</v>
      </c>
      <c r="F29" s="9" t="str">
        <f>RawData!E26</f>
        <v>N</v>
      </c>
      <c r="G29" s="9" t="str">
        <f>RawData!F26</f>
        <v>MEDIUM</v>
      </c>
      <c r="H29" s="55">
        <f>RawData!G26</f>
        <v>6650</v>
      </c>
      <c r="I29" s="9">
        <f>RawData!H26</f>
        <v>18</v>
      </c>
      <c r="J29" s="9" t="str">
        <f>RawData!I26</f>
        <v>BAD</v>
      </c>
      <c r="K29" s="10"/>
    </row>
    <row r="30" spans="1:11" x14ac:dyDescent="0.3">
      <c r="A30" s="4">
        <f t="shared" si="0"/>
        <v>26</v>
      </c>
      <c r="B30" s="8" t="str">
        <f>RawData!A27</f>
        <v>Fred Ington</v>
      </c>
      <c r="C30" s="9" t="str">
        <f>RawData!B27</f>
        <v>M</v>
      </c>
      <c r="D30" s="9" t="str">
        <f>RawData!C27</f>
        <v>N</v>
      </c>
      <c r="E30" s="9" t="str">
        <f>RawData!D27</f>
        <v>HOME</v>
      </c>
      <c r="F30" s="9" t="str">
        <f>RawData!E27</f>
        <v>CAR</v>
      </c>
      <c r="G30" s="9" t="str">
        <f>RawData!F27</f>
        <v>MEDIUM</v>
      </c>
      <c r="H30" s="55">
        <f>RawData!G27</f>
        <v>1300</v>
      </c>
      <c r="I30" s="9">
        <f>RawData!H27</f>
        <v>28</v>
      </c>
      <c r="J30" s="9" t="str">
        <f>RawData!I27</f>
        <v>GOOD</v>
      </c>
    </row>
    <row r="31" spans="1:11" x14ac:dyDescent="0.3">
      <c r="A31" s="4">
        <f t="shared" si="0"/>
        <v>27</v>
      </c>
      <c r="B31" s="8" t="str">
        <f>RawData!A28</f>
        <v>Fun Ding</v>
      </c>
      <c r="C31" s="9" t="str">
        <f>RawData!B28</f>
        <v>M</v>
      </c>
      <c r="D31" s="9" t="str">
        <f>RawData!C28</f>
        <v>FULL</v>
      </c>
      <c r="E31" s="9" t="str">
        <f>RawData!D28</f>
        <v>N</v>
      </c>
      <c r="F31" s="9" t="str">
        <f>RawData!E28</f>
        <v>LOAN</v>
      </c>
      <c r="G31" s="9" t="str">
        <f>RawData!F28</f>
        <v>LONG</v>
      </c>
      <c r="H31" s="55">
        <f>RawData!G28</f>
        <v>250</v>
      </c>
      <c r="I31" s="9">
        <f>RawData!H28</f>
        <v>59</v>
      </c>
      <c r="J31" s="9" t="str">
        <f>RawData!I28</f>
        <v>GOOD</v>
      </c>
      <c r="K31" s="10"/>
    </row>
    <row r="32" spans="1:11" x14ac:dyDescent="0.3">
      <c r="A32" s="4">
        <f t="shared" si="0"/>
        <v>28</v>
      </c>
      <c r="B32" s="8" t="str">
        <f>RawData!A29</f>
        <v>General Riezning</v>
      </c>
      <c r="C32" s="9" t="str">
        <f>RawData!B29</f>
        <v>M</v>
      </c>
      <c r="D32" s="9" t="str">
        <f>RawData!C29</f>
        <v>FULL</v>
      </c>
      <c r="E32" s="9" t="str">
        <f>RawData!D29</f>
        <v>N</v>
      </c>
      <c r="F32" s="9" t="str">
        <f>RawData!E29</f>
        <v>CAR</v>
      </c>
      <c r="G32" s="9" t="str">
        <f>RawData!F29</f>
        <v>MEDIUM</v>
      </c>
      <c r="H32" s="55">
        <f>RawData!G29</f>
        <v>250</v>
      </c>
      <c r="I32" s="9">
        <f>RawData!H29</f>
        <v>31</v>
      </c>
      <c r="J32" s="9" t="str">
        <f>RawData!I29</f>
        <v>GOOD</v>
      </c>
      <c r="K32" s="10"/>
    </row>
    <row r="33" spans="1:11" x14ac:dyDescent="0.3">
      <c r="A33" s="4">
        <f t="shared" si="0"/>
        <v>29</v>
      </c>
      <c r="B33" s="8" t="str">
        <f>RawData!A30</f>
        <v>Gert Zarnov</v>
      </c>
      <c r="C33" s="9" t="str">
        <f>RawData!B30</f>
        <v>M</v>
      </c>
      <c r="D33" s="9" t="str">
        <f>RawData!C30</f>
        <v>FULL</v>
      </c>
      <c r="E33" s="9" t="str">
        <f>RawData!D30</f>
        <v>RENT</v>
      </c>
      <c r="F33" s="9" t="str">
        <f>RawData!E30</f>
        <v>N</v>
      </c>
      <c r="G33" s="9" t="str">
        <f>RawData!F30</f>
        <v>MEDIUM</v>
      </c>
      <c r="H33" s="55">
        <f>RawData!G30</f>
        <v>3900</v>
      </c>
      <c r="I33" s="9">
        <f>RawData!H30</f>
        <v>24</v>
      </c>
      <c r="J33" s="9" t="str">
        <f>RawData!I30</f>
        <v>GOOD</v>
      </c>
      <c r="K33" s="10"/>
    </row>
    <row r="34" spans="1:11" x14ac:dyDescent="0.3">
      <c r="A34" s="4">
        <f t="shared" si="0"/>
        <v>30</v>
      </c>
      <c r="B34" s="8" t="str">
        <f>RawData!A31</f>
        <v>Heath Jarrow-Morton</v>
      </c>
      <c r="C34" s="9" t="str">
        <f>RawData!B31</f>
        <v>M</v>
      </c>
      <c r="D34" s="9" t="str">
        <f>RawData!C31</f>
        <v>FULL</v>
      </c>
      <c r="E34" s="9" t="str">
        <f>RawData!D31</f>
        <v>RENT</v>
      </c>
      <c r="F34" s="9" t="str">
        <f>RawData!E31</f>
        <v>LOAN</v>
      </c>
      <c r="G34" s="9" t="str">
        <f>RawData!F31</f>
        <v>MEDIUM</v>
      </c>
      <c r="H34" s="55">
        <f>RawData!G31</f>
        <v>500</v>
      </c>
      <c r="I34" s="9">
        <f>RawData!H31</f>
        <v>58</v>
      </c>
      <c r="J34" s="9" t="str">
        <f>RawData!I31</f>
        <v>GOOD</v>
      </c>
      <c r="K34" s="10"/>
    </row>
    <row r="35" spans="1:11" x14ac:dyDescent="0.3">
      <c r="A35" s="4">
        <f t="shared" si="0"/>
        <v>31</v>
      </c>
      <c r="B35" s="8" t="str">
        <f>RawData!A32</f>
        <v>IBN Arr</v>
      </c>
      <c r="C35" s="9" t="str">
        <f>RawData!B32</f>
        <v>M</v>
      </c>
      <c r="D35" s="9" t="str">
        <f>RawData!C32</f>
        <v>FULL</v>
      </c>
      <c r="E35" s="9" t="str">
        <f>RawData!D32</f>
        <v>RENT</v>
      </c>
      <c r="F35" s="9" t="str">
        <f>RawData!E32</f>
        <v>N</v>
      </c>
      <c r="G35" s="9" t="str">
        <f>RawData!F32</f>
        <v>MEDIUM</v>
      </c>
      <c r="H35" s="55">
        <f>RawData!G32</f>
        <v>1450</v>
      </c>
      <c r="I35" s="9">
        <f>RawData!H32</f>
        <v>19</v>
      </c>
      <c r="J35" s="9" t="str">
        <f>RawData!I32</f>
        <v>GOOD</v>
      </c>
      <c r="K35" s="10"/>
    </row>
    <row r="36" spans="1:11" x14ac:dyDescent="0.3">
      <c r="A36" s="4">
        <f t="shared" si="0"/>
        <v>32</v>
      </c>
      <c r="B36" s="8" t="str">
        <f>RawData!A33</f>
        <v>Ida Surpliss</v>
      </c>
      <c r="C36" s="9" t="str">
        <f>RawData!B33</f>
        <v>F</v>
      </c>
      <c r="D36" s="9" t="str">
        <f>RawData!C33</f>
        <v>PART</v>
      </c>
      <c r="E36" s="9" t="str">
        <f>RawData!D33</f>
        <v>HOME</v>
      </c>
      <c r="F36" s="9" t="str">
        <f>RawData!E33</f>
        <v>CAR</v>
      </c>
      <c r="G36" s="9" t="str">
        <f>RawData!F33</f>
        <v>MEDIUM</v>
      </c>
      <c r="H36" s="55">
        <f>RawData!G33</f>
        <v>1100</v>
      </c>
      <c r="I36" s="9">
        <f>RawData!H33</f>
        <v>44</v>
      </c>
      <c r="J36" s="9" t="str">
        <f>RawData!I33</f>
        <v>GOOD</v>
      </c>
      <c r="K36" s="10"/>
    </row>
    <row r="37" spans="1:11" x14ac:dyDescent="0.3">
      <c r="A37" s="4">
        <f t="shared" si="0"/>
        <v>33</v>
      </c>
      <c r="B37" s="8" t="str">
        <f>RawData!A34</f>
        <v>Iona Bond</v>
      </c>
      <c r="C37" s="9" t="str">
        <f>RawData!B34</f>
        <v>F</v>
      </c>
      <c r="D37" s="9" t="str">
        <f>RawData!C34</f>
        <v>FULL</v>
      </c>
      <c r="E37" s="9" t="str">
        <f>RawData!D34</f>
        <v>HOME</v>
      </c>
      <c r="F37" s="9" t="str">
        <f>RawData!E34</f>
        <v>CAR</v>
      </c>
      <c r="G37" s="9" t="str">
        <f>RawData!F34</f>
        <v>MEDIUM</v>
      </c>
      <c r="H37" s="55">
        <f>RawData!G34</f>
        <v>22500</v>
      </c>
      <c r="I37" s="9">
        <f>RawData!H34</f>
        <v>26</v>
      </c>
      <c r="J37" s="9" t="str">
        <f>RawData!I34</f>
        <v>GOOD</v>
      </c>
      <c r="K37" s="10"/>
    </row>
    <row r="38" spans="1:11" x14ac:dyDescent="0.3">
      <c r="A38" s="4">
        <f t="shared" si="0"/>
        <v>34</v>
      </c>
      <c r="B38" s="8" t="str">
        <f>RawData!A35</f>
        <v>Ivan R Bitrarj</v>
      </c>
      <c r="C38" s="9" t="str">
        <f>RawData!B35</f>
        <v>M</v>
      </c>
      <c r="D38" s="9" t="str">
        <f>RawData!C35</f>
        <v>FULL</v>
      </c>
      <c r="E38" s="9" t="str">
        <f>RawData!D35</f>
        <v>RENT</v>
      </c>
      <c r="F38" s="9" t="str">
        <f>RawData!E35</f>
        <v>CAR</v>
      </c>
      <c r="G38" s="9" t="str">
        <f>RawData!F35</f>
        <v>SHORT</v>
      </c>
      <c r="H38" s="55">
        <f>RawData!G35</f>
        <v>1200</v>
      </c>
      <c r="I38" s="9">
        <f>RawData!H35</f>
        <v>24</v>
      </c>
      <c r="J38" s="9" t="str">
        <f>RawData!I35</f>
        <v>GOOD</v>
      </c>
      <c r="K38" s="10"/>
    </row>
    <row r="39" spans="1:11" x14ac:dyDescent="0.3">
      <c r="A39" s="4">
        <f t="shared" si="0"/>
        <v>35</v>
      </c>
      <c r="B39" s="8" t="str">
        <f>RawData!A36</f>
        <v>Jack Showles</v>
      </c>
      <c r="C39" s="9" t="str">
        <f>RawData!B36</f>
        <v>M</v>
      </c>
      <c r="D39" s="9" t="str">
        <f>RawData!C36</f>
        <v>FULL</v>
      </c>
      <c r="E39" s="9" t="str">
        <f>RawData!D36</f>
        <v>N</v>
      </c>
      <c r="F39" s="9" t="str">
        <f>RawData!E36</f>
        <v>LOAN</v>
      </c>
      <c r="G39" s="9" t="str">
        <f>RawData!F36</f>
        <v>SHORT</v>
      </c>
      <c r="H39" s="55">
        <f>RawData!G36</f>
        <v>300</v>
      </c>
      <c r="I39" s="9">
        <f>RawData!H36</f>
        <v>52</v>
      </c>
      <c r="J39" s="9" t="str">
        <f>RawData!I36</f>
        <v>BAD</v>
      </c>
      <c r="K39" s="10"/>
    </row>
    <row r="40" spans="1:11" x14ac:dyDescent="0.3">
      <c r="A40" s="4">
        <f t="shared" si="0"/>
        <v>36</v>
      </c>
      <c r="B40" s="8" t="str">
        <f>RawData!A37</f>
        <v>Jane Ladder</v>
      </c>
      <c r="C40" s="9" t="str">
        <f>RawData!B37</f>
        <v>F</v>
      </c>
      <c r="D40" s="9" t="str">
        <f>RawData!C37</f>
        <v>FULL</v>
      </c>
      <c r="E40" s="9" t="str">
        <f>RawData!D37</f>
        <v>N</v>
      </c>
      <c r="F40" s="9" t="str">
        <f>RawData!E37</f>
        <v>CAR</v>
      </c>
      <c r="G40" s="9" t="str">
        <f>RawData!F37</f>
        <v>MEDIUM</v>
      </c>
      <c r="H40" s="55">
        <f>RawData!G37</f>
        <v>2200</v>
      </c>
      <c r="I40" s="9">
        <f>RawData!H37</f>
        <v>61</v>
      </c>
      <c r="J40" s="9" t="str">
        <f>RawData!I37</f>
        <v>GOOD</v>
      </c>
      <c r="K40" s="10"/>
    </row>
    <row r="41" spans="1:11" x14ac:dyDescent="0.3">
      <c r="A41" s="4">
        <f t="shared" si="0"/>
        <v>37</v>
      </c>
      <c r="B41" s="8" t="str">
        <f>RawData!A38</f>
        <v>Jim Ettrick</v>
      </c>
      <c r="C41" s="9" t="str">
        <f>RawData!B38</f>
        <v>M</v>
      </c>
      <c r="D41" s="9" t="str">
        <f>RawData!C38</f>
        <v>FULL</v>
      </c>
      <c r="E41" s="9" t="str">
        <f>RawData!D38</f>
        <v>RENT</v>
      </c>
      <c r="F41" s="9" t="str">
        <f>RawData!E38</f>
        <v>LOAN</v>
      </c>
      <c r="G41" s="9" t="str">
        <f>RawData!F38</f>
        <v>MEDIUM</v>
      </c>
      <c r="H41" s="55">
        <f>RawData!G38</f>
        <v>600</v>
      </c>
      <c r="I41" s="9">
        <f>RawData!H38</f>
        <v>18</v>
      </c>
      <c r="J41" s="9" t="str">
        <f>RawData!I38</f>
        <v>GOOD</v>
      </c>
      <c r="K41" s="10"/>
    </row>
    <row r="42" spans="1:11" x14ac:dyDescent="0.3">
      <c r="A42" s="4">
        <f t="shared" si="0"/>
        <v>38</v>
      </c>
      <c r="B42" s="8" t="str">
        <f>RawData!A39</f>
        <v>Kurt Ayt</v>
      </c>
      <c r="C42" s="9" t="str">
        <f>RawData!B39</f>
        <v>M</v>
      </c>
      <c r="D42" s="9" t="str">
        <f>RawData!C39</f>
        <v>N</v>
      </c>
      <c r="E42" s="9" t="str">
        <f>RawData!D39</f>
        <v>N</v>
      </c>
      <c r="F42" s="9" t="str">
        <f>RawData!E39</f>
        <v>CAR</v>
      </c>
      <c r="G42" s="9" t="str">
        <f>RawData!F39</f>
        <v>LONG</v>
      </c>
      <c r="H42" s="55">
        <f>RawData!G39</f>
        <v>9400</v>
      </c>
      <c r="I42" s="9">
        <f>RawData!H39</f>
        <v>27</v>
      </c>
      <c r="J42" s="9" t="str">
        <f>RawData!I39</f>
        <v>BAD</v>
      </c>
      <c r="K42" s="10"/>
    </row>
    <row r="43" spans="1:11" x14ac:dyDescent="0.3">
      <c r="A43" s="4">
        <f t="shared" si="0"/>
        <v>39</v>
      </c>
      <c r="B43" s="8" t="str">
        <f>RawData!A40</f>
        <v>Kurt Osis</v>
      </c>
      <c r="C43" s="9" t="str">
        <f>RawData!B40</f>
        <v>M</v>
      </c>
      <c r="D43" s="9" t="str">
        <f>RawData!C40</f>
        <v>FULL</v>
      </c>
      <c r="E43" s="9" t="str">
        <f>RawData!D40</f>
        <v>HOME</v>
      </c>
      <c r="F43" s="9" t="str">
        <f>RawData!E40</f>
        <v>N</v>
      </c>
      <c r="G43" s="9" t="str">
        <f>RawData!F40</f>
        <v>LONG</v>
      </c>
      <c r="H43" s="55">
        <f>RawData!G40</f>
        <v>400</v>
      </c>
      <c r="I43" s="9">
        <f>RawData!H40</f>
        <v>50</v>
      </c>
      <c r="J43" s="9" t="str">
        <f>RawData!I40</f>
        <v>GOD</v>
      </c>
      <c r="K43" s="10"/>
    </row>
    <row r="44" spans="1:11" x14ac:dyDescent="0.3">
      <c r="A44" s="4">
        <f t="shared" si="0"/>
        <v>40</v>
      </c>
      <c r="B44" s="8" t="str">
        <f>RawData!A41</f>
        <v>Kwon Thail</v>
      </c>
      <c r="C44" s="9" t="str">
        <f>RawData!B41</f>
        <v>M</v>
      </c>
      <c r="D44" s="9" t="str">
        <f>RawData!C41</f>
        <v>N</v>
      </c>
      <c r="E44" s="9" t="str">
        <f>RawData!D41</f>
        <v>N</v>
      </c>
      <c r="F44" s="9" t="str">
        <f>RawData!E41</f>
        <v>CAR</v>
      </c>
      <c r="G44" s="9" t="str">
        <f>RawData!F41</f>
        <v>LONG</v>
      </c>
      <c r="H44" s="55">
        <f>RawData!G41</f>
        <v>6350</v>
      </c>
      <c r="I44" s="9">
        <f>RawData!H41</f>
        <v>26</v>
      </c>
      <c r="J44" s="9" t="str">
        <f>RawData!I41</f>
        <v>BAD</v>
      </c>
      <c r="K44" s="10"/>
    </row>
    <row r="45" spans="1:11" x14ac:dyDescent="0.3">
      <c r="A45" s="4">
        <f t="shared" si="0"/>
        <v>41</v>
      </c>
      <c r="B45" s="8" t="str">
        <f>RawData!A42</f>
        <v>Kyle Squirt</v>
      </c>
      <c r="C45" s="9" t="str">
        <f>RawData!B42</f>
        <v>M</v>
      </c>
      <c r="D45" s="9" t="str">
        <f>RawData!C42</f>
        <v>FULL</v>
      </c>
      <c r="E45" s="9" t="str">
        <f>RawData!D42</f>
        <v>RENT</v>
      </c>
      <c r="F45" s="9" t="str">
        <f>RawData!E42</f>
        <v>N</v>
      </c>
      <c r="G45" s="9" t="str">
        <f>RawData!F42</f>
        <v>SHORT</v>
      </c>
      <c r="H45" s="55">
        <f>RawData!G42</f>
        <v>5850</v>
      </c>
      <c r="I45" s="9">
        <f>RawData!H42</f>
        <v>20</v>
      </c>
      <c r="J45" s="9" t="str">
        <f>RawData!I42</f>
        <v>BAD</v>
      </c>
      <c r="K45" s="10"/>
    </row>
    <row r="46" spans="1:11" x14ac:dyDescent="0.3">
      <c r="A46" s="4">
        <f t="shared" si="0"/>
        <v>42</v>
      </c>
      <c r="B46" s="8" t="str">
        <f>RawData!A43</f>
        <v>Lee Zkwrz</v>
      </c>
      <c r="C46" s="9" t="str">
        <f>RawData!B43</f>
        <v>M</v>
      </c>
      <c r="D46" s="9" t="str">
        <f>RawData!C43</f>
        <v>FULL</v>
      </c>
      <c r="E46" s="9" t="str">
        <f>RawData!D43</f>
        <v>RENT</v>
      </c>
      <c r="F46" s="9" t="str">
        <f>RawData!E43</f>
        <v>N</v>
      </c>
      <c r="G46" s="9" t="str">
        <f>RawData!F43</f>
        <v>MEDIUM</v>
      </c>
      <c r="H46" s="55">
        <f>RawData!G43</f>
        <v>1050</v>
      </c>
      <c r="I46" s="9">
        <f>RawData!H43</f>
        <v>20</v>
      </c>
      <c r="J46" s="9" t="str">
        <f>RawData!I43</f>
        <v>GOOD</v>
      </c>
      <c r="K46" s="10"/>
    </row>
    <row r="47" spans="1:11" x14ac:dyDescent="0.3">
      <c r="A47" s="4">
        <f t="shared" si="0"/>
        <v>43</v>
      </c>
      <c r="B47" s="8" t="str">
        <f>RawData!A44</f>
        <v>Lundberg Zarr</v>
      </c>
      <c r="C47" s="9" t="str">
        <f>RawData!B44</f>
        <v>M</v>
      </c>
      <c r="D47" s="9" t="str">
        <f>RawData!C44</f>
        <v>FULL</v>
      </c>
      <c r="E47" s="9" t="str">
        <f>RawData!D44</f>
        <v>N</v>
      </c>
      <c r="F47" s="9" t="str">
        <f>RawData!E44</f>
        <v>N</v>
      </c>
      <c r="G47" s="9" t="str">
        <f>RawData!F44</f>
        <v>LONG</v>
      </c>
      <c r="H47" s="55">
        <f>RawData!G44</f>
        <v>4400</v>
      </c>
      <c r="I47" s="9">
        <f>RawData!H44</f>
        <v>27</v>
      </c>
      <c r="J47" s="9" t="str">
        <f>RawData!I44</f>
        <v>GOOD</v>
      </c>
      <c r="K47" s="10"/>
    </row>
    <row r="48" spans="1:11" x14ac:dyDescent="0.3">
      <c r="A48" s="4">
        <f t="shared" si="0"/>
        <v>44</v>
      </c>
      <c r="B48" s="8" t="str">
        <f>RawData!A45</f>
        <v>Lynn Yarrity</v>
      </c>
      <c r="C48" s="9" t="str">
        <f>RawData!B45</f>
        <v>F</v>
      </c>
      <c r="D48" s="9" t="str">
        <f>RawData!C45</f>
        <v>FULL</v>
      </c>
      <c r="E48" s="9" t="str">
        <f>RawData!D45</f>
        <v>RENT</v>
      </c>
      <c r="F48" s="9" t="str">
        <f>RawData!E45</f>
        <v>LOAN</v>
      </c>
      <c r="G48" s="9" t="str">
        <f>RawData!F45</f>
        <v>SHORT</v>
      </c>
      <c r="H48" s="55">
        <f>RawData!G45</f>
        <v>9750</v>
      </c>
      <c r="I48" s="9">
        <f>RawData!H45</f>
        <v>29</v>
      </c>
      <c r="J48" s="9" t="str">
        <f>RawData!I45</f>
        <v>GOOD</v>
      </c>
      <c r="K48" s="10"/>
    </row>
    <row r="49" spans="1:11" x14ac:dyDescent="0.3">
      <c r="A49" s="4">
        <f t="shared" si="0"/>
        <v>45</v>
      </c>
      <c r="B49" s="8" t="str">
        <f>RawData!A46</f>
        <v>M Bedid-Falu</v>
      </c>
      <c r="C49" s="9" t="str">
        <f>RawData!B46</f>
        <v>M</v>
      </c>
      <c r="D49" s="9" t="str">
        <f>RawData!C46</f>
        <v>PART</v>
      </c>
      <c r="E49" s="9" t="str">
        <f>RawData!D46</f>
        <v>RENT</v>
      </c>
      <c r="F49" s="9" t="str">
        <f>RawData!E46</f>
        <v>LOAN</v>
      </c>
      <c r="G49" s="9" t="str">
        <f>RawData!F46</f>
        <v>LONG</v>
      </c>
      <c r="H49" s="55">
        <f>RawData!G46</f>
        <v>400</v>
      </c>
      <c r="I49" s="9">
        <f>RawData!H46</f>
        <v>48</v>
      </c>
      <c r="J49" s="9" t="str">
        <f>RawData!I46</f>
        <v>BAD</v>
      </c>
      <c r="K49" s="10"/>
    </row>
    <row r="50" spans="1:11" x14ac:dyDescent="0.3">
      <c r="A50" s="4">
        <f t="shared" si="0"/>
        <v>46</v>
      </c>
      <c r="B50" s="8" t="str">
        <f>RawData!A47</f>
        <v>Marge NL Rittern</v>
      </c>
      <c r="C50" s="9" t="str">
        <f>RawData!B47</f>
        <v>F</v>
      </c>
      <c r="D50" s="9" t="str">
        <f>RawData!C47</f>
        <v>PART</v>
      </c>
      <c r="E50" s="9" t="str">
        <f>RawData!D47</f>
        <v>RENT</v>
      </c>
      <c r="F50" s="9" t="str">
        <f>RawData!E47</f>
        <v>LOAN</v>
      </c>
      <c r="G50" s="9" t="str">
        <f>RawData!F47</f>
        <v>LONG</v>
      </c>
      <c r="H50" s="55">
        <f>RawData!G47</f>
        <v>8400</v>
      </c>
      <c r="I50" s="9">
        <f>RawData!H47</f>
        <v>22</v>
      </c>
      <c r="J50" s="9" t="str">
        <f>RawData!I47</f>
        <v>GOOD</v>
      </c>
      <c r="K50" s="10"/>
    </row>
    <row r="51" spans="1:11" x14ac:dyDescent="0.3">
      <c r="A51" s="4">
        <f t="shared" si="0"/>
        <v>47</v>
      </c>
      <c r="B51" s="8" t="str">
        <f>RawData!A48</f>
        <v>Mark Offe</v>
      </c>
      <c r="C51" s="9" t="str">
        <f>RawData!B48</f>
        <v>M</v>
      </c>
      <c r="D51" s="9" t="str">
        <f>RawData!C48</f>
        <v>FULL</v>
      </c>
      <c r="E51" s="9" t="str">
        <f>RawData!D48</f>
        <v>N</v>
      </c>
      <c r="F51" s="9" t="str">
        <f>RawData!E48</f>
        <v>LOAN</v>
      </c>
      <c r="G51" s="9" t="str">
        <f>RawData!F48</f>
        <v>MEDIUM</v>
      </c>
      <c r="H51" s="55">
        <f>RawData!G48</f>
        <v>300</v>
      </c>
      <c r="I51" s="9">
        <f>RawData!H48</f>
        <v>33</v>
      </c>
      <c r="J51" s="9" t="str">
        <f>RawData!I48</f>
        <v>BAD</v>
      </c>
      <c r="K51" s="10"/>
    </row>
    <row r="52" spans="1:11" x14ac:dyDescent="0.3">
      <c r="A52" s="4">
        <f t="shared" si="0"/>
        <v>48</v>
      </c>
      <c r="B52" s="8" t="str">
        <f>RawData!A49</f>
        <v>Markitt Price</v>
      </c>
      <c r="C52" s="9" t="str">
        <f>RawData!B49</f>
        <v>F</v>
      </c>
      <c r="D52" s="9" t="str">
        <f>RawData!C49</f>
        <v>FULL</v>
      </c>
      <c r="E52" s="9" t="str">
        <f>RawData!D49</f>
        <v>N</v>
      </c>
      <c r="F52" s="9" t="str">
        <f>RawData!E49</f>
        <v>LOAN</v>
      </c>
      <c r="G52" s="9" t="str">
        <f>RawData!F49</f>
        <v>MEDIUM</v>
      </c>
      <c r="H52" s="55">
        <f>RawData!G49</f>
        <v>3250</v>
      </c>
      <c r="I52" s="9">
        <f>RawData!H49</f>
        <v>41</v>
      </c>
      <c r="J52" s="9" t="str">
        <f>RawData!I49</f>
        <v>GOOD</v>
      </c>
      <c r="K52" s="10"/>
    </row>
    <row r="53" spans="1:11" x14ac:dyDescent="0.3">
      <c r="A53" s="4">
        <f t="shared" si="0"/>
        <v>49</v>
      </c>
      <c r="B53" s="8" t="str">
        <f>RawData!A50</f>
        <v>Martin Gale</v>
      </c>
      <c r="C53" s="9" t="str">
        <f>RawData!B50</f>
        <v>M</v>
      </c>
      <c r="D53" s="9" t="str">
        <f>RawData!C50</f>
        <v>FULL</v>
      </c>
      <c r="E53" s="9" t="str">
        <f>RawData!D50</f>
        <v>RENT</v>
      </c>
      <c r="F53" s="9" t="str">
        <f>RawData!E50</f>
        <v>CAR</v>
      </c>
      <c r="G53" s="9" t="str">
        <f>RawData!F50</f>
        <v>LONG</v>
      </c>
      <c r="H53" s="55">
        <f>RawData!G50</f>
        <v>2500</v>
      </c>
      <c r="I53" s="9">
        <f>RawData!H50</f>
        <v>21</v>
      </c>
      <c r="J53" s="9" t="str">
        <f>RawData!I50</f>
        <v>GOOD</v>
      </c>
      <c r="K53" s="10"/>
    </row>
    <row r="54" spans="1:11" x14ac:dyDescent="0.3">
      <c r="A54" s="4">
        <f t="shared" si="0"/>
        <v>50</v>
      </c>
      <c r="B54" s="8" t="str">
        <f>RawData!A51</f>
        <v>Matt Ching</v>
      </c>
      <c r="C54" s="9" t="str">
        <f>RawData!B51</f>
        <v>M</v>
      </c>
      <c r="D54" s="9" t="str">
        <f>RawData!C51</f>
        <v>FULL</v>
      </c>
      <c r="E54" s="9" t="str">
        <f>RawData!D51</f>
        <v>N</v>
      </c>
      <c r="F54" s="9" t="str">
        <f>RawData!E51</f>
        <v>N</v>
      </c>
      <c r="G54" s="9" t="str">
        <f>RawData!F51</f>
        <v>MEDIUM</v>
      </c>
      <c r="H54" s="55">
        <f>RawData!G51</f>
        <v>400</v>
      </c>
      <c r="I54" s="9">
        <f>RawData!H51</f>
        <v>49</v>
      </c>
      <c r="J54" s="9" t="str">
        <f>RawData!I51</f>
        <v>BAD</v>
      </c>
      <c r="K54" s="10"/>
    </row>
    <row r="55" spans="1:11" x14ac:dyDescent="0.3">
      <c r="A55" s="4">
        <f t="shared" si="0"/>
        <v>51</v>
      </c>
      <c r="B55" s="8" t="str">
        <f>RawData!A52</f>
        <v>Max Lykelywood</v>
      </c>
      <c r="C55" s="9" t="str">
        <f>RawData!B52</f>
        <v>M</v>
      </c>
      <c r="D55" s="9" t="str">
        <f>RawData!C52</f>
        <v>FULL</v>
      </c>
      <c r="E55" s="9" t="str">
        <f>RawData!D52</f>
        <v>RENT</v>
      </c>
      <c r="F55" s="9" t="str">
        <f>RawData!E52</f>
        <v>N</v>
      </c>
      <c r="G55" s="9" t="str">
        <f>RawData!F52</f>
        <v>SHORT</v>
      </c>
      <c r="H55" s="55">
        <f>RawData!G52</f>
        <v>600</v>
      </c>
      <c r="I55" s="9">
        <f>RawData!H52</f>
        <v>21</v>
      </c>
      <c r="J55" s="9" t="str">
        <f>RawData!I52</f>
        <v>GOOD</v>
      </c>
      <c r="K55" s="10"/>
    </row>
    <row r="56" spans="1:11" x14ac:dyDescent="0.3">
      <c r="A56" s="4">
        <f t="shared" si="0"/>
        <v>52</v>
      </c>
      <c r="B56" s="8" t="str">
        <f>RawData!A53</f>
        <v>May Kem-Zlor</v>
      </c>
      <c r="C56" s="9" t="str">
        <f>RawData!B53</f>
        <v>F</v>
      </c>
      <c r="D56" s="9" t="str">
        <f>RawData!C53</f>
        <v>FULL</v>
      </c>
      <c r="E56" s="9" t="str">
        <f>RawData!D53</f>
        <v>RENT</v>
      </c>
      <c r="F56" s="9" t="str">
        <f>RawData!E53</f>
        <v>N</v>
      </c>
      <c r="G56" s="9" t="str">
        <f>RawData!F53</f>
        <v>MEDIUM</v>
      </c>
      <c r="H56" s="55">
        <f>RawData!G53</f>
        <v>500</v>
      </c>
      <c r="I56" s="9">
        <f>RawData!H53</f>
        <v>18</v>
      </c>
      <c r="J56" s="9" t="str">
        <f>RawData!I53</f>
        <v>GOOD</v>
      </c>
      <c r="K56" s="10"/>
    </row>
    <row r="57" spans="1:11" x14ac:dyDescent="0.3">
      <c r="A57" s="4">
        <f t="shared" si="0"/>
        <v>53</v>
      </c>
      <c r="B57" s="8" t="str">
        <f>RawData!A54</f>
        <v>McSimmons S Timmayta</v>
      </c>
      <c r="C57" s="9" t="str">
        <f>RawData!B54</f>
        <v>M</v>
      </c>
      <c r="D57" s="9" t="str">
        <f>RawData!C54</f>
        <v>FULL</v>
      </c>
      <c r="E57" s="9" t="str">
        <f>RawData!D54</f>
        <v>N</v>
      </c>
      <c r="F57" s="9" t="str">
        <f>RawData!E54</f>
        <v>LOAN</v>
      </c>
      <c r="G57" s="9" t="str">
        <f>RawData!F54</f>
        <v>MEDIUM</v>
      </c>
      <c r="H57" s="55">
        <f>RawData!G54</f>
        <v>2550</v>
      </c>
      <c r="I57" s="9">
        <f>RawData!H54</f>
        <v>50</v>
      </c>
      <c r="J57" s="9" t="str">
        <f>RawData!I54</f>
        <v>GOOD</v>
      </c>
      <c r="K57" s="10"/>
    </row>
    <row r="58" spans="1:11" x14ac:dyDescent="0.3">
      <c r="A58" s="4">
        <f t="shared" si="0"/>
        <v>54</v>
      </c>
      <c r="B58" s="8" t="str">
        <f>RawData!A55</f>
        <v>MG Effe</v>
      </c>
      <c r="C58" s="9" t="str">
        <f>RawData!B55</f>
        <v>M</v>
      </c>
      <c r="D58" s="9" t="str">
        <f>RawData!C55</f>
        <v>FULL</v>
      </c>
      <c r="E58" s="9" t="str">
        <f>RawData!D55</f>
        <v>N</v>
      </c>
      <c r="F58" s="9" t="str">
        <f>RawData!E55</f>
        <v>N</v>
      </c>
      <c r="G58" s="9" t="str">
        <f>RawData!F55</f>
        <v>MEDIUM</v>
      </c>
      <c r="H58" s="55">
        <f>RawData!G55</f>
        <v>950</v>
      </c>
      <c r="I58" s="9">
        <f>RawData!H55</f>
        <v>33</v>
      </c>
      <c r="J58" s="9" t="str">
        <f>RawData!I55</f>
        <v>BAD</v>
      </c>
      <c r="K58" s="10"/>
    </row>
    <row r="59" spans="1:11" x14ac:dyDescent="0.3">
      <c r="A59" s="4">
        <f t="shared" si="0"/>
        <v>55</v>
      </c>
      <c r="B59" s="8" t="str">
        <f>RawData!A56</f>
        <v>Minnie Macks</v>
      </c>
      <c r="C59" s="9" t="str">
        <f>RawData!B56</f>
        <v>F</v>
      </c>
      <c r="D59" s="9" t="str">
        <f>RawData!C56</f>
        <v>FULL</v>
      </c>
      <c r="E59" s="9" t="str">
        <f>RawData!D56</f>
        <v>N</v>
      </c>
      <c r="F59" s="9" t="str">
        <f>RawData!E56</f>
        <v>LOAN</v>
      </c>
      <c r="G59" s="9" t="str">
        <f>RawData!F56</f>
        <v>MEDIUM</v>
      </c>
      <c r="H59" s="55">
        <f>RawData!G56</f>
        <v>8550</v>
      </c>
      <c r="I59" s="9">
        <f>RawData!H56</f>
        <v>44</v>
      </c>
      <c r="J59" s="9" t="str">
        <f>RawData!I56</f>
        <v>GOOD</v>
      </c>
      <c r="K59" s="10"/>
    </row>
    <row r="60" spans="1:11" x14ac:dyDescent="0.3">
      <c r="A60" s="4">
        <f t="shared" si="0"/>
        <v>56</v>
      </c>
      <c r="B60" s="8" t="str">
        <f>RawData!A57</f>
        <v>Mo Mentz</v>
      </c>
      <c r="C60" s="9" t="str">
        <f>RawData!B57</f>
        <v>F</v>
      </c>
      <c r="D60" s="9" t="str">
        <f>RawData!C57</f>
        <v>PART</v>
      </c>
      <c r="E60" s="9" t="str">
        <f>RawData!D57</f>
        <v>N</v>
      </c>
      <c r="F60" s="9" t="str">
        <f>RawData!E57</f>
        <v>N</v>
      </c>
      <c r="G60" s="9" t="str">
        <f>RawData!F57</f>
        <v>LONG</v>
      </c>
      <c r="H60" s="55">
        <f>RawData!G57</f>
        <v>2950</v>
      </c>
      <c r="I60" s="9">
        <f>RawData!H57</f>
        <v>36</v>
      </c>
      <c r="J60" s="9" t="str">
        <f>RawData!I57</f>
        <v>GOOD</v>
      </c>
      <c r="K60" s="10"/>
    </row>
    <row r="61" spans="1:11" x14ac:dyDescent="0.3">
      <c r="A61" s="4">
        <f t="shared" si="0"/>
        <v>57</v>
      </c>
      <c r="B61" s="8" t="str">
        <f>RawData!A58</f>
        <v>Monty Karl O'Methad</v>
      </c>
      <c r="C61" s="9" t="str">
        <f>RawData!B58</f>
        <v>M</v>
      </c>
      <c r="D61" s="9" t="str">
        <f>RawData!C58</f>
        <v>FULL</v>
      </c>
      <c r="E61" s="9" t="str">
        <f>RawData!D58</f>
        <v>N</v>
      </c>
      <c r="F61" s="9" t="str">
        <f>RawData!E58</f>
        <v>LOAN</v>
      </c>
      <c r="G61" s="9" t="str">
        <f>RawData!F58</f>
        <v>MEDIUM</v>
      </c>
      <c r="H61" s="55">
        <f>RawData!G58</f>
        <v>750</v>
      </c>
      <c r="I61" s="9">
        <f>RawData!H58</f>
        <v>51</v>
      </c>
      <c r="J61" s="9" t="str">
        <f>RawData!I58</f>
        <v>GOOD</v>
      </c>
      <c r="K61" s="10"/>
    </row>
    <row r="62" spans="1:11" x14ac:dyDescent="0.3">
      <c r="A62" s="4">
        <f t="shared" si="0"/>
        <v>58</v>
      </c>
      <c r="B62" s="8" t="str">
        <f>RawData!A59</f>
        <v>Moo Ving Everridge</v>
      </c>
      <c r="C62" s="9" t="str">
        <f>RawData!B59</f>
        <v>F</v>
      </c>
      <c r="D62" s="9" t="str">
        <f>RawData!C59</f>
        <v>FULL</v>
      </c>
      <c r="E62" s="9" t="str">
        <f>RawData!D59</f>
        <v>N</v>
      </c>
      <c r="F62" s="9" t="str">
        <f>RawData!E59</f>
        <v>N</v>
      </c>
      <c r="G62" s="9" t="str">
        <f>RawData!F59</f>
        <v>MEDIUM</v>
      </c>
      <c r="H62" s="55">
        <f>RawData!G59</f>
        <v>6750</v>
      </c>
      <c r="I62" s="9">
        <f>RawData!H59</f>
        <v>50</v>
      </c>
      <c r="J62" s="9" t="str">
        <f>RawData!I59</f>
        <v>GOOD</v>
      </c>
      <c r="K62" s="10"/>
    </row>
    <row r="63" spans="1:11" x14ac:dyDescent="0.3">
      <c r="A63" s="4">
        <f t="shared" si="0"/>
        <v>59</v>
      </c>
      <c r="B63" s="8" t="str">
        <f>RawData!A60</f>
        <v>N Dowmont</v>
      </c>
      <c r="C63" s="9" t="str">
        <f>RawData!B60</f>
        <v>M</v>
      </c>
      <c r="D63" s="9" t="str">
        <f>RawData!C60</f>
        <v>FULL</v>
      </c>
      <c r="E63" s="9" t="str">
        <f>RawData!D60</f>
        <v>RENT</v>
      </c>
      <c r="F63" s="9" t="str">
        <f>RawData!E60</f>
        <v>LOAN</v>
      </c>
      <c r="G63" s="9" t="str">
        <f>RawData!F60</f>
        <v>MEDIUM</v>
      </c>
      <c r="H63" s="55">
        <f>RawData!G60</f>
        <v>1850</v>
      </c>
      <c r="I63" s="9">
        <f>RawData!H60</f>
        <v>18</v>
      </c>
      <c r="J63" s="9" t="str">
        <f>RawData!I60</f>
        <v>GOOD</v>
      </c>
      <c r="K63" s="10"/>
    </row>
    <row r="64" spans="1:11" x14ac:dyDescent="0.3">
      <c r="A64" s="4">
        <f t="shared" si="0"/>
        <v>60</v>
      </c>
      <c r="B64" s="8" t="str">
        <f>RawData!A61</f>
        <v>Nelson Harlon</v>
      </c>
      <c r="C64" s="9" t="str">
        <f>RawData!B61</f>
        <v>M</v>
      </c>
      <c r="D64" s="9" t="str">
        <f>RawData!C61</f>
        <v>FULL</v>
      </c>
      <c r="E64" s="9" t="str">
        <f>RawData!D61</f>
        <v>RENT</v>
      </c>
      <c r="F64" s="9" t="str">
        <f>RawData!E61</f>
        <v>CAR</v>
      </c>
      <c r="G64" s="9" t="str">
        <f>RawData!F61</f>
        <v>MEDIUM</v>
      </c>
      <c r="H64" s="55">
        <f>RawData!G61</f>
        <v>2150</v>
      </c>
      <c r="I64" s="9">
        <f>RawData!H61</f>
        <v>18</v>
      </c>
      <c r="J64" s="9" t="str">
        <f>RawData!I61</f>
        <v>GOOD</v>
      </c>
      <c r="K64" s="10"/>
    </row>
    <row r="65" spans="1:11" x14ac:dyDescent="0.3">
      <c r="A65" s="4">
        <f t="shared" si="0"/>
        <v>61</v>
      </c>
      <c r="B65" s="8" t="str">
        <f>RawData!A62</f>
        <v>Non Parry-Metrick</v>
      </c>
      <c r="C65" s="9" t="str">
        <f>RawData!B62</f>
        <v>F</v>
      </c>
      <c r="D65" s="9" t="str">
        <f>RawData!C62</f>
        <v>FULL</v>
      </c>
      <c r="E65" s="9" t="str">
        <f>RawData!D62</f>
        <v>N</v>
      </c>
      <c r="F65" s="9" t="str">
        <f>RawData!E62</f>
        <v>N</v>
      </c>
      <c r="G65" s="9" t="str">
        <f>RawData!F62</f>
        <v>SHORT</v>
      </c>
      <c r="H65" s="55">
        <f>RawData!G62</f>
        <v>2600</v>
      </c>
      <c r="I65" s="9">
        <f>RawData!H62</f>
        <v>55</v>
      </c>
      <c r="J65" s="9" t="str">
        <f>RawData!I62</f>
        <v>GOOD</v>
      </c>
      <c r="K65" s="10"/>
    </row>
    <row r="66" spans="1:11" x14ac:dyDescent="0.3">
      <c r="A66" s="4">
        <f t="shared" si="0"/>
        <v>62</v>
      </c>
      <c r="B66" s="8" t="str">
        <f>RawData!A63</f>
        <v>Noncé Shaytid</v>
      </c>
      <c r="C66" s="9" t="str">
        <f>RawData!B63</f>
        <v>F</v>
      </c>
      <c r="D66" s="9" t="str">
        <f>RawData!C63</f>
        <v>PART</v>
      </c>
      <c r="E66" s="9" t="str">
        <f>RawData!D63</f>
        <v>RENT</v>
      </c>
      <c r="F66" s="9" t="str">
        <f>RawData!E63</f>
        <v>CAR</v>
      </c>
      <c r="G66" s="9" t="str">
        <f>RawData!F63</f>
        <v>MEDIUM</v>
      </c>
      <c r="H66" s="55">
        <f>RawData!G63</f>
        <v>7050</v>
      </c>
      <c r="I66" s="9">
        <f>RawData!H63</f>
        <v>19</v>
      </c>
      <c r="J66" s="9" t="str">
        <f>RawData!I63</f>
        <v>GOOD</v>
      </c>
      <c r="K66" s="10"/>
    </row>
    <row r="67" spans="1:11" x14ac:dyDescent="0.3">
      <c r="A67" s="4">
        <f t="shared" si="0"/>
        <v>63</v>
      </c>
      <c r="B67" s="8" t="str">
        <f>RawData!A64</f>
        <v>Norm L Tay-Bulls</v>
      </c>
      <c r="C67" s="9" t="str">
        <f>RawData!B64</f>
        <v>M</v>
      </c>
      <c r="D67" s="9" t="str">
        <f>RawData!C64</f>
        <v>N</v>
      </c>
      <c r="E67" s="9" t="str">
        <f>RawData!D64</f>
        <v>N</v>
      </c>
      <c r="F67" s="9" t="str">
        <f>RawData!E64</f>
        <v>CAR</v>
      </c>
      <c r="G67" s="9" t="str">
        <f>RawData!F64</f>
        <v>MEDIUM</v>
      </c>
      <c r="H67" s="55">
        <f>RawData!G64</f>
        <v>3850</v>
      </c>
      <c r="I67" s="9">
        <f>RawData!H64</f>
        <v>43</v>
      </c>
      <c r="J67" s="9" t="str">
        <f>RawData!I64</f>
        <v>GOOD</v>
      </c>
      <c r="K67" s="10"/>
    </row>
    <row r="68" spans="1:11" x14ac:dyDescent="0.3">
      <c r="A68" s="4">
        <f t="shared" si="0"/>
        <v>64</v>
      </c>
      <c r="B68" s="8" t="str">
        <f>RawData!A65</f>
        <v>NP Bynomial</v>
      </c>
      <c r="C68" s="9" t="str">
        <f>RawData!B65</f>
        <v>M</v>
      </c>
      <c r="D68" s="9" t="str">
        <f>RawData!C65</f>
        <v>PART</v>
      </c>
      <c r="E68" s="9" t="str">
        <f>RawData!D65</f>
        <v>N</v>
      </c>
      <c r="F68" s="9" t="str">
        <f>RawData!E65</f>
        <v>LOAN</v>
      </c>
      <c r="G68" s="9" t="str">
        <f>RawData!F65</f>
        <v>MEDIUM</v>
      </c>
      <c r="H68" s="55">
        <f>RawData!G65</f>
        <v>5900</v>
      </c>
      <c r="I68" s="9">
        <f>RawData!H65</f>
        <v>31</v>
      </c>
      <c r="J68" s="9" t="str">
        <f>RawData!I65</f>
        <v>BAD</v>
      </c>
      <c r="K68" s="10"/>
    </row>
    <row r="69" spans="1:11" x14ac:dyDescent="0.3">
      <c r="A69" s="4">
        <f t="shared" si="0"/>
        <v>65</v>
      </c>
      <c r="B69" s="8" t="str">
        <f>RawData!A66</f>
        <v>Ollie Goppoli</v>
      </c>
      <c r="C69" s="9" t="str">
        <f>RawData!B66</f>
        <v>M</v>
      </c>
      <c r="D69" s="9" t="str">
        <f>RawData!C66</f>
        <v>FULL</v>
      </c>
      <c r="E69" s="9" t="str">
        <f>RawData!D66</f>
        <v>RENT</v>
      </c>
      <c r="F69" s="9" t="str">
        <f>RawData!E66</f>
        <v>LOAN</v>
      </c>
      <c r="G69" s="9" t="str">
        <f>RawData!F66</f>
        <v>MEDIUM</v>
      </c>
      <c r="H69" s="55">
        <f>RawData!G66</f>
        <v>3700</v>
      </c>
      <c r="I69" s="9">
        <f>RawData!H66</f>
        <v>32</v>
      </c>
      <c r="J69" s="9" t="str">
        <f>RawData!I66</f>
        <v>GOOD</v>
      </c>
      <c r="K69" s="10"/>
    </row>
    <row r="70" spans="1:11" x14ac:dyDescent="0.3">
      <c r="A70" s="4">
        <f t="shared" ref="A70:A104" si="1">A69+1</f>
        <v>66</v>
      </c>
      <c r="B70" s="8" t="str">
        <f>RawData!A67</f>
        <v>Paez Hugo Skeem</v>
      </c>
      <c r="C70" s="9" t="str">
        <f>RawData!B67</f>
        <v>M</v>
      </c>
      <c r="D70" s="9" t="str">
        <f>RawData!C67</f>
        <v>N</v>
      </c>
      <c r="E70" s="9" t="str">
        <f>RawData!D67</f>
        <v>RENT</v>
      </c>
      <c r="F70" s="9" t="str">
        <f>RawData!E67</f>
        <v>LOAN</v>
      </c>
      <c r="G70" s="9" t="str">
        <f>RawData!F67</f>
        <v>MEDIUM</v>
      </c>
      <c r="H70" s="55">
        <f>RawData!G67</f>
        <v>1850</v>
      </c>
      <c r="I70" s="9">
        <f>RawData!H67</f>
        <v>49</v>
      </c>
      <c r="J70" s="9" t="str">
        <f>RawData!I67</f>
        <v>GOOD</v>
      </c>
      <c r="K70" s="10"/>
    </row>
    <row r="71" spans="1:11" x14ac:dyDescent="0.3">
      <c r="A71" s="4">
        <f t="shared" si="1"/>
        <v>67</v>
      </c>
      <c r="B71" s="8" t="str">
        <f>RawData!A68</f>
        <v>P-C Parrity</v>
      </c>
      <c r="C71" s="9" t="str">
        <f>RawData!B68</f>
        <v>M</v>
      </c>
      <c r="D71" s="9" t="str">
        <f>RawData!C68</f>
        <v>FULL</v>
      </c>
      <c r="E71" s="9" t="str">
        <f>RawData!D68</f>
        <v>N</v>
      </c>
      <c r="F71" s="9" t="str">
        <f>RawData!E68</f>
        <v>N</v>
      </c>
      <c r="G71" s="9" t="str">
        <f>RawData!F68</f>
        <v>MEDIUM</v>
      </c>
      <c r="H71" s="55">
        <f>RawData!G68</f>
        <v>950</v>
      </c>
      <c r="I71" s="9">
        <f>RawData!H68</f>
        <v>30</v>
      </c>
      <c r="J71" s="9" t="str">
        <f>RawData!I68</f>
        <v>BAD</v>
      </c>
      <c r="K71" s="10"/>
    </row>
    <row r="72" spans="1:11" x14ac:dyDescent="0.3">
      <c r="A72" s="4">
        <f t="shared" si="1"/>
        <v>68</v>
      </c>
      <c r="B72" s="8" t="str">
        <f>RawData!A69</f>
        <v>Phat Tayles</v>
      </c>
      <c r="C72" s="9" t="str">
        <f>RawData!B69</f>
        <v>M</v>
      </c>
      <c r="D72" s="9" t="str">
        <f>RawData!C69</f>
        <v>FULL</v>
      </c>
      <c r="E72" s="9" t="str">
        <f>RawData!D69</f>
        <v>RENT</v>
      </c>
      <c r="F72" s="9" t="str">
        <f>RawData!E69</f>
        <v>CAR</v>
      </c>
      <c r="G72" s="9" t="str">
        <f>RawData!F69</f>
        <v>MEDIUM</v>
      </c>
      <c r="H72" s="55">
        <f>RawData!G69</f>
        <v>5750</v>
      </c>
      <c r="I72" s="9">
        <f>RawData!H69</f>
        <v>32</v>
      </c>
      <c r="J72" s="9" t="str">
        <f>RawData!I69</f>
        <v>GOOD</v>
      </c>
    </row>
    <row r="73" spans="1:11" x14ac:dyDescent="0.3">
      <c r="A73" s="4">
        <f t="shared" si="1"/>
        <v>69</v>
      </c>
      <c r="B73" s="8" t="str">
        <f>RawData!A70</f>
        <v>Phil Tracian</v>
      </c>
      <c r="C73" s="9" t="str">
        <f>RawData!B70</f>
        <v>M</v>
      </c>
      <c r="D73" s="9" t="str">
        <f>RawData!C70</f>
        <v>R</v>
      </c>
      <c r="E73" s="9" t="str">
        <f>RawData!D70</f>
        <v>RENT</v>
      </c>
      <c r="F73" s="9" t="str">
        <f>RawData!E70</f>
        <v>LOAN</v>
      </c>
      <c r="G73" s="9" t="str">
        <f>RawData!F70</f>
        <v>MEDIUM</v>
      </c>
      <c r="H73" s="55">
        <f>RawData!G70</f>
        <v>10000</v>
      </c>
      <c r="I73" s="9">
        <f>RawData!H70</f>
        <v>60</v>
      </c>
      <c r="J73" s="9" t="str">
        <f>RawData!I70</f>
        <v>GOOD</v>
      </c>
      <c r="K73" s="10"/>
    </row>
    <row r="74" spans="1:11" x14ac:dyDescent="0.3">
      <c r="A74" s="4">
        <f t="shared" si="1"/>
        <v>70</v>
      </c>
      <c r="B74" s="8" t="str">
        <f>RawData!A71</f>
        <v>Phut Sze</v>
      </c>
      <c r="C74" s="9" t="str">
        <f>RawData!B71</f>
        <v>F</v>
      </c>
      <c r="D74" s="9" t="str">
        <f>RawData!C71</f>
        <v>FULL</v>
      </c>
      <c r="E74" s="9" t="str">
        <f>RawData!D71</f>
        <v>RENT</v>
      </c>
      <c r="F74" s="9" t="str">
        <f>RawData!E71</f>
        <v>LOAN</v>
      </c>
      <c r="G74" s="9" t="str">
        <f>RawData!F71</f>
        <v>MEDIUM</v>
      </c>
      <c r="H74" s="55">
        <f>RawData!G71</f>
        <v>300</v>
      </c>
      <c r="I74" s="9">
        <f>RawData!H71</f>
        <v>47</v>
      </c>
      <c r="J74" s="9" t="str">
        <f>RawData!I71</f>
        <v>GOOD</v>
      </c>
      <c r="K74" s="10"/>
    </row>
    <row r="75" spans="1:11" x14ac:dyDescent="0.3">
      <c r="A75" s="4">
        <f t="shared" si="1"/>
        <v>71</v>
      </c>
      <c r="B75" s="8" t="str">
        <f>RawData!A72</f>
        <v>Pi Charte</v>
      </c>
      <c r="C75" s="9" t="str">
        <f>RawData!B72</f>
        <v>F</v>
      </c>
      <c r="D75" s="9" t="str">
        <f>RawData!C72</f>
        <v>N</v>
      </c>
      <c r="E75" s="9" t="str">
        <f>RawData!D72</f>
        <v>RENT</v>
      </c>
      <c r="F75" s="9" t="str">
        <f>RawData!E72</f>
        <v>LOAN</v>
      </c>
      <c r="G75" s="9" t="str">
        <f>RawData!F72</f>
        <v>MEDIUM</v>
      </c>
      <c r="H75" s="55">
        <f>RawData!G72</f>
        <v>1200</v>
      </c>
      <c r="I75" s="9">
        <f>RawData!H72</f>
        <v>24</v>
      </c>
      <c r="J75" s="9" t="str">
        <f>RawData!I72</f>
        <v>GOOD</v>
      </c>
      <c r="K75" s="10"/>
    </row>
    <row r="76" spans="1:11" x14ac:dyDescent="0.3">
      <c r="A76" s="4">
        <f t="shared" si="1"/>
        <v>72</v>
      </c>
      <c r="B76" s="8" t="str">
        <f>RawData!A73</f>
        <v>Polly C Houlder</v>
      </c>
      <c r="C76" s="9" t="str">
        <f>RawData!B73</f>
        <v>F</v>
      </c>
      <c r="D76" s="9" t="str">
        <f>RawData!C73</f>
        <v>FULL</v>
      </c>
      <c r="E76" s="9" t="str">
        <f>RawData!D73</f>
        <v>N</v>
      </c>
      <c r="F76" s="9" t="str">
        <f>RawData!E73</f>
        <v>LOAN</v>
      </c>
      <c r="G76" s="9" t="str">
        <f>RawData!F73</f>
        <v>SHORT</v>
      </c>
      <c r="H76" s="55">
        <f>RawData!G73</f>
        <v>700</v>
      </c>
      <c r="I76" s="9">
        <f>RawData!H73</f>
        <v>48</v>
      </c>
      <c r="J76" s="9" t="str">
        <f>RawData!I73</f>
        <v>BAD</v>
      </c>
      <c r="K76" s="10"/>
    </row>
    <row r="77" spans="1:11" x14ac:dyDescent="0.3">
      <c r="A77" s="4">
        <f t="shared" si="1"/>
        <v>73</v>
      </c>
      <c r="B77" s="8" t="str">
        <f>RawData!A74</f>
        <v>Prue Dentz</v>
      </c>
      <c r="C77" s="9" t="str">
        <f>RawData!B74</f>
        <v>F</v>
      </c>
      <c r="D77" s="9" t="str">
        <f>RawData!C74</f>
        <v>FULL</v>
      </c>
      <c r="E77" s="9" t="str">
        <f>RawData!D74</f>
        <v>RENT</v>
      </c>
      <c r="F77" s="9" t="str">
        <f>RawData!E74</f>
        <v>LOAN</v>
      </c>
      <c r="G77" s="9" t="str">
        <f>RawData!F74</f>
        <v>LONG</v>
      </c>
      <c r="H77" s="55">
        <f>RawData!G74</f>
        <v>850</v>
      </c>
      <c r="I77" s="9">
        <f>RawData!H74</f>
        <v>44</v>
      </c>
      <c r="J77" s="9" t="str">
        <f>RawData!I74</f>
        <v>BAD</v>
      </c>
      <c r="K77" s="10"/>
    </row>
    <row r="78" spans="1:11" x14ac:dyDescent="0.3">
      <c r="A78" s="4">
        <f t="shared" si="1"/>
        <v>74</v>
      </c>
      <c r="B78" s="8" t="str">
        <f>RawData!A75</f>
        <v>Q Bix-Blein</v>
      </c>
      <c r="C78" s="9" t="str">
        <f>RawData!B75</f>
        <v>F</v>
      </c>
      <c r="D78" s="9" t="str">
        <f>RawData!C75</f>
        <v>N</v>
      </c>
      <c r="E78" s="9" t="str">
        <f>RawData!D75</f>
        <v>N</v>
      </c>
      <c r="F78" s="9" t="str">
        <f>RawData!E75</f>
        <v>N</v>
      </c>
      <c r="G78" s="9" t="str">
        <f>RawData!F75</f>
        <v>MEDIUM</v>
      </c>
      <c r="H78" s="55">
        <f>RawData!G75</f>
        <v>350</v>
      </c>
      <c r="I78" s="9">
        <f>RawData!H75</f>
        <v>29</v>
      </c>
      <c r="J78" s="9" t="str">
        <f>RawData!I75</f>
        <v>BAD</v>
      </c>
      <c r="K78" s="10"/>
    </row>
    <row r="79" spans="1:11" x14ac:dyDescent="0.3">
      <c r="A79" s="4">
        <f t="shared" si="1"/>
        <v>75</v>
      </c>
      <c r="B79" s="8" t="str">
        <f>RawData!A76</f>
        <v>QQ Plott</v>
      </c>
      <c r="C79" s="9" t="str">
        <f>RawData!B76</f>
        <v>M</v>
      </c>
      <c r="D79" s="9" t="str">
        <f>RawData!C76</f>
        <v>FULL</v>
      </c>
      <c r="E79" s="9" t="str">
        <f>RawData!D76</f>
        <v>RENT</v>
      </c>
      <c r="F79" s="9" t="str">
        <f>RawData!E76</f>
        <v>LOAN</v>
      </c>
      <c r="G79" s="9" t="str">
        <f>RawData!F76</f>
        <v>LONG</v>
      </c>
      <c r="H79" s="55">
        <f>RawData!G76</f>
        <v>8950</v>
      </c>
      <c r="I79" s="9">
        <f>RawData!H76</f>
        <v>18</v>
      </c>
      <c r="J79" s="9" t="str">
        <f>RawData!I76</f>
        <v>GOOD</v>
      </c>
      <c r="K79" s="10"/>
    </row>
    <row r="80" spans="1:11" x14ac:dyDescent="0.3">
      <c r="A80" s="4">
        <f t="shared" si="1"/>
        <v>76</v>
      </c>
      <c r="B80" s="8" t="str">
        <f>RawData!A77</f>
        <v>Ray O'Kraymer</v>
      </c>
      <c r="C80" s="9" t="str">
        <f>RawData!B77</f>
        <v>M</v>
      </c>
      <c r="D80" s="9" t="str">
        <f>RawData!C77</f>
        <v>FULL</v>
      </c>
      <c r="E80" s="9" t="str">
        <f>RawData!D77</f>
        <v>RENT</v>
      </c>
      <c r="F80" s="9" t="str">
        <f>RawData!E77</f>
        <v>LOAN</v>
      </c>
      <c r="G80" s="9" t="str">
        <f>RawData!F77</f>
        <v>MEDIUM</v>
      </c>
      <c r="H80" s="55">
        <f>RawData!G77</f>
        <v>500</v>
      </c>
      <c r="I80" s="9">
        <f>RawData!H77</f>
        <v>23</v>
      </c>
      <c r="J80" s="9" t="str">
        <f>RawData!I77</f>
        <v>GOOD</v>
      </c>
      <c r="K80" s="10"/>
    </row>
    <row r="81" spans="1:11" x14ac:dyDescent="0.3">
      <c r="A81" s="4">
        <f t="shared" si="1"/>
        <v>77</v>
      </c>
      <c r="B81" s="8" t="str">
        <f>RawData!A78</f>
        <v>Ray Tinta-Vulle</v>
      </c>
      <c r="C81" s="9" t="str">
        <f>RawData!B78</f>
        <v>M</v>
      </c>
      <c r="D81" s="9" t="str">
        <f>RawData!C78</f>
        <v>FULL</v>
      </c>
      <c r="E81" s="9" t="str">
        <f>RawData!D78</f>
        <v>N</v>
      </c>
      <c r="F81" s="9" t="str">
        <f>RawData!E78</f>
        <v>N</v>
      </c>
      <c r="G81" s="9" t="str">
        <f>RawData!F78</f>
        <v>LONG</v>
      </c>
      <c r="H81" s="55">
        <f>RawData!G78</f>
        <v>1550</v>
      </c>
      <c r="I81" s="9">
        <f>RawData!H78</f>
        <v>35</v>
      </c>
      <c r="J81" s="9" t="str">
        <f>RawData!I78</f>
        <v>BAD</v>
      </c>
      <c r="K81" s="10"/>
    </row>
    <row r="82" spans="1:11" x14ac:dyDescent="0.3">
      <c r="A82" s="4">
        <f t="shared" si="1"/>
        <v>78</v>
      </c>
      <c r="B82" s="8" t="str">
        <f>RawData!A79</f>
        <v>Rev N Yew</v>
      </c>
      <c r="C82" s="9" t="str">
        <f>RawData!B79</f>
        <v>M</v>
      </c>
      <c r="D82" s="9" t="str">
        <f>RawData!C79</f>
        <v>FULL</v>
      </c>
      <c r="E82" s="9" t="str">
        <f>RawData!D79</f>
        <v>HOME</v>
      </c>
      <c r="F82" s="9" t="str">
        <f>RawData!E79</f>
        <v>N</v>
      </c>
      <c r="G82" s="9" t="str">
        <f>RawData!F79</f>
        <v>LONG</v>
      </c>
      <c r="H82" s="55">
        <f>RawData!G79</f>
        <v>3350</v>
      </c>
      <c r="I82" s="9">
        <f>RawData!H79</f>
        <v>28</v>
      </c>
      <c r="J82" s="9" t="str">
        <f>RawData!I79</f>
        <v>GOOD</v>
      </c>
      <c r="K82" s="10"/>
    </row>
    <row r="83" spans="1:11" x14ac:dyDescent="0.3">
      <c r="A83" s="4">
        <f t="shared" si="1"/>
        <v>79</v>
      </c>
      <c r="B83" s="8" t="str">
        <f>RawData!A80</f>
        <v>Riz Irving</v>
      </c>
      <c r="C83" s="9" t="str">
        <f>RawData!B80</f>
        <v>F</v>
      </c>
      <c r="D83" s="9" t="str">
        <f>RawData!C80</f>
        <v>PART</v>
      </c>
      <c r="E83" s="9" t="str">
        <f>RawData!D80</f>
        <v>RENT</v>
      </c>
      <c r="F83" s="9" t="str">
        <f>RawData!E80</f>
        <v>N</v>
      </c>
      <c r="G83" s="9" t="str">
        <f>RawData!F80</f>
        <v>MEDIUM</v>
      </c>
      <c r="H83" s="55">
        <f>RawData!G80</f>
        <v>450</v>
      </c>
      <c r="I83" s="9">
        <f>RawData!H80</f>
        <v>19</v>
      </c>
      <c r="J83" s="9" t="str">
        <f>RawData!I80</f>
        <v>BAD</v>
      </c>
      <c r="K83" s="10"/>
    </row>
    <row r="84" spans="1:11" x14ac:dyDescent="0.3">
      <c r="A84" s="4">
        <f t="shared" si="1"/>
        <v>80</v>
      </c>
      <c r="B84" s="8" t="str">
        <f>RawData!A81</f>
        <v>Sally Rees-Kale</v>
      </c>
      <c r="C84" s="9" t="str">
        <f>RawData!B81</f>
        <v>F</v>
      </c>
      <c r="D84" s="9" t="str">
        <f>RawData!C81</f>
        <v>FULL</v>
      </c>
      <c r="E84" s="9" t="str">
        <f>RawData!D81</f>
        <v>RENT</v>
      </c>
      <c r="F84" s="9" t="str">
        <f>RawData!E81</f>
        <v>LOAN</v>
      </c>
      <c r="G84" s="9" t="str">
        <f>RawData!F81</f>
        <v>LONG</v>
      </c>
      <c r="H84" s="55">
        <f>RawData!G81</f>
        <v>1350</v>
      </c>
      <c r="I84" s="9">
        <f>RawData!H81</f>
        <v>26</v>
      </c>
      <c r="J84" s="9" t="str">
        <f>RawData!I81</f>
        <v>GOOD</v>
      </c>
      <c r="K84" s="10"/>
    </row>
    <row r="85" spans="1:11" x14ac:dyDescent="0.3">
      <c r="A85" s="4">
        <f t="shared" si="1"/>
        <v>81</v>
      </c>
      <c r="B85" s="8" t="str">
        <f>RawData!A82</f>
        <v>Scot Astick-Lee</v>
      </c>
      <c r="C85" s="9" t="str">
        <f>RawData!B82</f>
        <v>M</v>
      </c>
      <c r="D85" s="9" t="str">
        <f>RawData!C82</f>
        <v>FULL</v>
      </c>
      <c r="E85" s="9" t="str">
        <f>RawData!D82</f>
        <v>N</v>
      </c>
      <c r="F85" s="9" t="str">
        <f>RawData!E82</f>
        <v>LOAN</v>
      </c>
      <c r="G85" s="9" t="str">
        <f>RawData!F82</f>
        <v>MEDIUM</v>
      </c>
      <c r="H85" s="55">
        <f>RawData!G82</f>
        <v>10000</v>
      </c>
      <c r="I85" s="9">
        <f>RawData!H82</f>
        <v>58</v>
      </c>
      <c r="J85" s="9" t="str">
        <f>RawData!I82</f>
        <v>GOOD</v>
      </c>
      <c r="K85" s="10"/>
    </row>
    <row r="86" spans="1:11" x14ac:dyDescent="0.3">
      <c r="A86" s="4">
        <f t="shared" si="1"/>
        <v>82</v>
      </c>
      <c r="B86" s="8" t="str">
        <f>RawData!A83</f>
        <v>Shawn Tzelling</v>
      </c>
      <c r="C86" s="9" t="str">
        <f>RawData!B83</f>
        <v>M</v>
      </c>
      <c r="D86" s="9" t="str">
        <f>RawData!C83</f>
        <v>FULL</v>
      </c>
      <c r="E86" s="9" t="str">
        <f>RawData!D83</f>
        <v>RENT</v>
      </c>
      <c r="F86" s="9" t="str">
        <f>RawData!E83</f>
        <v>CAR</v>
      </c>
      <c r="G86" s="9" t="str">
        <f>RawData!F83</f>
        <v>MEDIUM</v>
      </c>
      <c r="H86" s="55">
        <f>RawData!G83</f>
        <v>1100</v>
      </c>
      <c r="I86" s="9">
        <f>RawData!H83</f>
        <v>19</v>
      </c>
      <c r="J86" s="9" t="str">
        <f>RawData!I83</f>
        <v>GOOD</v>
      </c>
      <c r="K86" s="10"/>
    </row>
    <row r="87" spans="1:11" x14ac:dyDescent="0.3">
      <c r="A87" s="4">
        <f t="shared" si="1"/>
        <v>83</v>
      </c>
      <c r="B87" s="8" t="str">
        <f>RawData!A84</f>
        <v>Sid Curitie-Price</v>
      </c>
      <c r="C87" s="9" t="str">
        <f>RawData!B84</f>
        <v>M</v>
      </c>
      <c r="D87" s="9" t="str">
        <f>RawData!C84</f>
        <v>FULL</v>
      </c>
      <c r="E87" s="9" t="str">
        <f>RawData!D84</f>
        <v>HOME</v>
      </c>
      <c r="F87" s="9" t="str">
        <f>RawData!E84</f>
        <v>CAR</v>
      </c>
      <c r="G87" s="9" t="str">
        <f>RawData!F84</f>
        <v>MEDIUM</v>
      </c>
      <c r="H87" s="55">
        <f>RawData!G84</f>
        <v>1000</v>
      </c>
      <c r="I87" s="9">
        <f>RawData!H84</f>
        <v>28</v>
      </c>
      <c r="J87" s="9" t="str">
        <f>RawData!I84</f>
        <v>GOOD</v>
      </c>
      <c r="K87" s="10"/>
    </row>
    <row r="88" spans="1:11" x14ac:dyDescent="0.3">
      <c r="A88" s="4">
        <f t="shared" si="1"/>
        <v>84</v>
      </c>
      <c r="B88" s="8" t="str">
        <f>RawData!A85</f>
        <v>Sidney Phee-Kantz</v>
      </c>
      <c r="C88" s="9" t="str">
        <f>RawData!B85</f>
        <v>M</v>
      </c>
      <c r="D88" s="9" t="str">
        <f>RawData!C85</f>
        <v>N</v>
      </c>
      <c r="E88" s="9" t="str">
        <f>RawData!D85</f>
        <v>N</v>
      </c>
      <c r="F88" s="9" t="str">
        <f>RawData!E85</f>
        <v>CAR</v>
      </c>
      <c r="G88" s="9" t="str">
        <f>RawData!F85</f>
        <v>MEDIUM</v>
      </c>
      <c r="H88" s="55">
        <f>RawData!G85</f>
        <v>5000</v>
      </c>
      <c r="I88" s="9">
        <f>RawData!H85</f>
        <v>55</v>
      </c>
      <c r="J88" s="9" t="str">
        <f>RawData!I85</f>
        <v>GOOD</v>
      </c>
      <c r="K88" s="10"/>
    </row>
    <row r="89" spans="1:11" x14ac:dyDescent="0.3">
      <c r="A89" s="4">
        <f t="shared" si="1"/>
        <v>85</v>
      </c>
      <c r="B89" s="8" t="str">
        <f>RawData!A86</f>
        <v>Sister Matik-Rysk</v>
      </c>
      <c r="C89" s="9" t="str">
        <f>RawData!B86</f>
        <v>F</v>
      </c>
      <c r="D89" s="9" t="str">
        <f>RawData!C86</f>
        <v>FULL</v>
      </c>
      <c r="E89" s="9" t="str">
        <f>RawData!D86</f>
        <v>RENT</v>
      </c>
      <c r="F89" s="9" t="str">
        <f>RawData!E86</f>
        <v>LOAN</v>
      </c>
      <c r="G89" s="9" t="str">
        <f>RawData!F86</f>
        <v>MEDIUM</v>
      </c>
      <c r="H89" s="55">
        <f>RawData!G86</f>
        <v>6800</v>
      </c>
      <c r="I89" s="9">
        <f>RawData!H86</f>
        <v>21</v>
      </c>
      <c r="J89" s="9" t="str">
        <f>RawData!I86</f>
        <v>GOOD</v>
      </c>
      <c r="K89" s="10"/>
    </row>
    <row r="90" spans="1:11" x14ac:dyDescent="0.3">
      <c r="A90" s="4">
        <f t="shared" si="1"/>
        <v>86</v>
      </c>
      <c r="B90" s="8" t="str">
        <f>RawData!A87</f>
        <v>Sklarz Feerum</v>
      </c>
      <c r="C90" s="9" t="str">
        <f>RawData!B87</f>
        <v>M</v>
      </c>
      <c r="D90" s="9" t="str">
        <f>RawData!C87</f>
        <v>FULL</v>
      </c>
      <c r="E90" s="9" t="str">
        <f>RawData!D87</f>
        <v>RENT</v>
      </c>
      <c r="F90" s="9" t="str">
        <f>RawData!E87</f>
        <v>LOAN</v>
      </c>
      <c r="G90" s="9" t="str">
        <f>RawData!F87</f>
        <v>SHORT</v>
      </c>
      <c r="H90" s="55">
        <f>RawData!G87</f>
        <v>10000</v>
      </c>
      <c r="I90" s="9">
        <f>RawData!H87</f>
        <v>23</v>
      </c>
      <c r="J90" s="9" t="str">
        <f>RawData!I87</f>
        <v>GOOD</v>
      </c>
      <c r="K90" s="10"/>
    </row>
    <row r="91" spans="1:11" x14ac:dyDescent="0.3">
      <c r="A91" s="4">
        <f t="shared" si="1"/>
        <v>87</v>
      </c>
      <c r="B91" s="8" t="str">
        <f>RawData!A88</f>
        <v>Stan Dodd-Erra</v>
      </c>
      <c r="C91" s="9" t="str">
        <f>RawData!B88</f>
        <v>M</v>
      </c>
      <c r="D91" s="9" t="str">
        <f>RawData!C88</f>
        <v>FULL</v>
      </c>
      <c r="E91" s="9" t="str">
        <f>RawData!D88</f>
        <v>RENT</v>
      </c>
      <c r="F91" s="9" t="str">
        <f>RawData!E88</f>
        <v>N</v>
      </c>
      <c r="G91" s="9" t="str">
        <f>RawData!F88</f>
        <v>MEDIUM</v>
      </c>
      <c r="H91" s="55">
        <f>RawData!G88</f>
        <v>1900</v>
      </c>
      <c r="I91" s="9">
        <f>RawData!H88</f>
        <v>37</v>
      </c>
      <c r="J91" s="9" t="str">
        <f>RawData!I88</f>
        <v>GOOD</v>
      </c>
      <c r="K91" s="10"/>
    </row>
    <row r="92" spans="1:11" x14ac:dyDescent="0.3">
      <c r="A92" s="4">
        <f t="shared" si="1"/>
        <v>88</v>
      </c>
      <c r="B92" s="8" t="str">
        <f>RawData!A89</f>
        <v>T Test</v>
      </c>
      <c r="C92" s="9" t="str">
        <f>RawData!B89</f>
        <v>F</v>
      </c>
      <c r="D92" s="9" t="str">
        <f>RawData!C89</f>
        <v>FULL</v>
      </c>
      <c r="E92" s="9" t="str">
        <f>RawData!D89</f>
        <v>RENT</v>
      </c>
      <c r="F92" s="9" t="str">
        <f>RawData!E89</f>
        <v>N</v>
      </c>
      <c r="G92" s="9" t="str">
        <f>RawData!F89</f>
        <v>MEDIUM</v>
      </c>
      <c r="H92" s="55">
        <f>RawData!G89</f>
        <v>400</v>
      </c>
      <c r="I92" s="9">
        <f>RawData!H89</f>
        <v>19</v>
      </c>
      <c r="J92" s="9" t="str">
        <f>RawData!I89</f>
        <v>GOOD</v>
      </c>
      <c r="K92" s="10"/>
    </row>
    <row r="93" spans="1:11" x14ac:dyDescent="0.3">
      <c r="A93" s="4">
        <f t="shared" si="1"/>
        <v>89</v>
      </c>
      <c r="B93" s="8" t="str">
        <f>RawData!A90</f>
        <v>Taylor C Rees</v>
      </c>
      <c r="C93" s="9" t="str">
        <f>RawData!B90</f>
        <v>M</v>
      </c>
      <c r="D93" s="9" t="str">
        <f>RawData!C90</f>
        <v>FULL</v>
      </c>
      <c r="E93" s="9" t="str">
        <f>RawData!D90</f>
        <v>RENT</v>
      </c>
      <c r="F93" s="9" t="str">
        <f>RawData!E90</f>
        <v>CAR</v>
      </c>
      <c r="G93" s="9" t="str">
        <f>RawData!F90</f>
        <v>MEDIUM</v>
      </c>
      <c r="H93" s="55">
        <f>RawData!G90</f>
        <v>300</v>
      </c>
      <c r="I93" s="9">
        <f>RawData!H90</f>
        <v>19</v>
      </c>
      <c r="J93" s="9" t="str">
        <f>RawData!I90</f>
        <v>GOOD</v>
      </c>
      <c r="K93" s="10"/>
    </row>
    <row r="94" spans="1:11" x14ac:dyDescent="0.3">
      <c r="A94" s="4">
        <f t="shared" si="1"/>
        <v>90</v>
      </c>
      <c r="B94" s="8" t="str">
        <f>RawData!A91</f>
        <v>TP Eckes</v>
      </c>
      <c r="C94" s="9" t="str">
        <f>RawData!B91</f>
        <v>M</v>
      </c>
      <c r="D94" s="9" t="str">
        <f>RawData!C91</f>
        <v>FULL</v>
      </c>
      <c r="E94" s="9" t="str">
        <f>RawData!D91</f>
        <v>N</v>
      </c>
      <c r="F94" s="9" t="str">
        <f>RawData!E91</f>
        <v>LOAN</v>
      </c>
      <c r="G94" s="9" t="str">
        <f>RawData!F91</f>
        <v>MEDIUM</v>
      </c>
      <c r="H94" s="55">
        <f>RawData!G91</f>
        <v>700</v>
      </c>
      <c r="I94" s="9">
        <f>RawData!H91</f>
        <v>38</v>
      </c>
      <c r="J94" s="9" t="str">
        <f>RawData!I91</f>
        <v>BAD</v>
      </c>
      <c r="K94" s="10"/>
    </row>
    <row r="95" spans="1:11" x14ac:dyDescent="0.3">
      <c r="A95" s="4">
        <f t="shared" si="1"/>
        <v>91</v>
      </c>
      <c r="B95" s="8" t="str">
        <f>RawData!A92</f>
        <v>ULN Beck</v>
      </c>
      <c r="C95" s="9" t="str">
        <f>RawData!B92</f>
        <v>M</v>
      </c>
      <c r="D95" s="9" t="str">
        <f>RawData!C92</f>
        <v>FULL</v>
      </c>
      <c r="E95" s="9" t="str">
        <f>RawData!D92</f>
        <v>RENT</v>
      </c>
      <c r="F95" s="9" t="str">
        <f>RawData!E92</f>
        <v>CAR</v>
      </c>
      <c r="G95" s="9" t="str">
        <f>RawData!F92</f>
        <v>SHORT</v>
      </c>
      <c r="H95" s="55">
        <f>RawData!G92</f>
        <v>7450</v>
      </c>
      <c r="I95" s="9">
        <f>RawData!H92</f>
        <v>26</v>
      </c>
      <c r="J95" s="9" t="str">
        <f>RawData!I92</f>
        <v>GOOD</v>
      </c>
      <c r="K95" s="10"/>
    </row>
    <row r="96" spans="1:11" x14ac:dyDescent="0.3">
      <c r="A96" s="4">
        <f t="shared" si="1"/>
        <v>92</v>
      </c>
      <c r="B96" s="8" t="str">
        <f>RawData!A93</f>
        <v>Unis X Rayts</v>
      </c>
      <c r="C96" s="9" t="str">
        <f>RawData!B93</f>
        <v>F</v>
      </c>
      <c r="D96" s="9" t="str">
        <f>RawData!C93</f>
        <v>FULL</v>
      </c>
      <c r="E96" s="9" t="str">
        <f>RawData!D93</f>
        <v>RENT</v>
      </c>
      <c r="F96" s="9" t="str">
        <f>RawData!E93</f>
        <v>LOAN</v>
      </c>
      <c r="G96" s="9" t="str">
        <f>RawData!F93</f>
        <v>MEDIUM</v>
      </c>
      <c r="H96" s="55">
        <f>RawData!G93</f>
        <v>1700</v>
      </c>
      <c r="I96" s="9">
        <f>RawData!H93</f>
        <v>23</v>
      </c>
      <c r="J96" s="9" t="str">
        <f>RawData!I93</f>
        <v>GOOD</v>
      </c>
      <c r="K96" s="10"/>
    </row>
    <row r="97" spans="1:11" x14ac:dyDescent="0.3">
      <c r="A97" s="4">
        <f t="shared" si="1"/>
        <v>93</v>
      </c>
      <c r="B97" s="8" t="str">
        <f>RawData!A94</f>
        <v>Val Ducci</v>
      </c>
      <c r="C97" s="9" t="str">
        <f>RawData!B94</f>
        <v>F</v>
      </c>
      <c r="D97" s="9" t="str">
        <f>RawData!C94</f>
        <v>FULL</v>
      </c>
      <c r="E97" s="9" t="str">
        <f>RawData!D94</f>
        <v>N</v>
      </c>
      <c r="F97" s="9" t="str">
        <f>RawData!E94</f>
        <v>LOAN</v>
      </c>
      <c r="G97" s="9" t="str">
        <f>RawData!F94</f>
        <v>MEDIUM</v>
      </c>
      <c r="H97" s="55">
        <f>RawData!G94</f>
        <v>6350</v>
      </c>
      <c r="I97" s="9">
        <f>RawData!H94</f>
        <v>39</v>
      </c>
      <c r="J97" s="9" t="str">
        <f>RawData!I94</f>
        <v>GOOD</v>
      </c>
      <c r="K97" s="10"/>
    </row>
    <row r="98" spans="1:11" x14ac:dyDescent="0.3">
      <c r="A98" s="4">
        <f t="shared" si="1"/>
        <v>94</v>
      </c>
      <c r="B98" s="8" t="str">
        <f>RawData!A95</f>
        <v>Val Ewatt-Rysk</v>
      </c>
      <c r="C98" s="9" t="str">
        <f>RawData!B95</f>
        <v>F</v>
      </c>
      <c r="D98" s="9" t="str">
        <f>RawData!C95</f>
        <v>FULL</v>
      </c>
      <c r="E98" s="9" t="str">
        <f>RawData!D95</f>
        <v>N</v>
      </c>
      <c r="F98" s="9" t="str">
        <f>RawData!E95</f>
        <v>CAR</v>
      </c>
      <c r="G98" s="9" t="str">
        <f>RawData!F95</f>
        <v>MEDIUM</v>
      </c>
      <c r="H98" s="55">
        <f>RawData!G95</f>
        <v>1000</v>
      </c>
      <c r="I98" s="9">
        <f>RawData!H95</f>
        <v>54</v>
      </c>
      <c r="J98" s="9" t="str">
        <f>RawData!I95</f>
        <v>GOOD</v>
      </c>
      <c r="K98" s="10"/>
    </row>
    <row r="99" spans="1:11" x14ac:dyDescent="0.3">
      <c r="A99" s="4">
        <f t="shared" si="1"/>
        <v>95</v>
      </c>
      <c r="B99" s="8" t="str">
        <f>RawData!A96</f>
        <v>Vanilla Call</v>
      </c>
      <c r="C99" s="9" t="str">
        <f>RawData!B96</f>
        <v>F</v>
      </c>
      <c r="D99" s="9" t="str">
        <f>RawData!C96</f>
        <v>FULL</v>
      </c>
      <c r="E99" s="9" t="str">
        <f>RawData!D96</f>
        <v>N</v>
      </c>
      <c r="F99" s="9" t="str">
        <f>RawData!E96</f>
        <v>N</v>
      </c>
      <c r="G99" s="9" t="str">
        <f>RawData!F96</f>
        <v>SHORT</v>
      </c>
      <c r="H99" s="55">
        <f>RawData!G96</f>
        <v>400</v>
      </c>
      <c r="I99" s="9">
        <f>RawData!H96</f>
        <v>42</v>
      </c>
      <c r="J99" s="9" t="str">
        <f>RawData!I96</f>
        <v>GOOD</v>
      </c>
      <c r="K99" s="10"/>
    </row>
    <row r="100" spans="1:11" x14ac:dyDescent="0.3">
      <c r="A100" s="4">
        <f t="shared" si="1"/>
        <v>96</v>
      </c>
      <c r="B100" s="8" t="str">
        <f>RawData!A97</f>
        <v>Will Key</v>
      </c>
      <c r="C100" s="9" t="str">
        <f>RawData!B97</f>
        <v>M</v>
      </c>
      <c r="D100" s="9" t="str">
        <f>RawData!C97</f>
        <v>FULL</v>
      </c>
      <c r="E100" s="9" t="str">
        <f>RawData!D97</f>
        <v>RENT</v>
      </c>
      <c r="F100" s="9" t="str">
        <f>RawData!E97</f>
        <v>LOAN</v>
      </c>
      <c r="G100" s="9" t="str">
        <f>RawData!F97</f>
        <v>MEDIUM</v>
      </c>
      <c r="H100" s="55">
        <f>RawData!G97</f>
        <v>800</v>
      </c>
      <c r="I100" s="9">
        <f>RawData!H97</f>
        <v>24</v>
      </c>
      <c r="J100" s="9" t="str">
        <f>RawData!I97</f>
        <v>GOOD</v>
      </c>
      <c r="K100" s="10"/>
    </row>
    <row r="101" spans="1:11" x14ac:dyDescent="0.3">
      <c r="A101" s="4">
        <f t="shared" si="1"/>
        <v>97</v>
      </c>
      <c r="B101" s="8" t="str">
        <f>RawData!A98</f>
        <v>Wilma Zillmer</v>
      </c>
      <c r="C101" s="9" t="str">
        <f>RawData!B98</f>
        <v>F</v>
      </c>
      <c r="D101" s="9" t="str">
        <f>RawData!C98</f>
        <v>FULL</v>
      </c>
      <c r="E101" s="9" t="str">
        <f>RawData!D98</f>
        <v>RENT</v>
      </c>
      <c r="F101" s="9" t="str">
        <f>RawData!E98</f>
        <v>CAR</v>
      </c>
      <c r="G101" s="9" t="str">
        <f>RawData!F98</f>
        <v>MEDIUM</v>
      </c>
      <c r="H101" s="55">
        <f>RawData!G98</f>
        <v>1100</v>
      </c>
      <c r="I101" s="9">
        <f>RawData!H98</f>
        <v>21</v>
      </c>
      <c r="J101" s="9" t="str">
        <f>RawData!I98</f>
        <v>GOOD</v>
      </c>
      <c r="K101" s="10"/>
    </row>
    <row r="102" spans="1:11" x14ac:dyDescent="0.3">
      <c r="A102" s="4">
        <f t="shared" si="1"/>
        <v>98</v>
      </c>
      <c r="B102" s="8" t="str">
        <f>RawData!A99</f>
        <v>X Poster-Rix</v>
      </c>
      <c r="C102" s="9" t="str">
        <f>RawData!B99</f>
        <v>M</v>
      </c>
      <c r="D102" s="9" t="str">
        <f>RawData!C99</f>
        <v>FULL</v>
      </c>
      <c r="E102" s="9" t="str">
        <f>RawData!D99</f>
        <v>RENT</v>
      </c>
      <c r="F102" s="9" t="str">
        <f>RawData!E99</f>
        <v>N</v>
      </c>
      <c r="G102" s="9" t="str">
        <f>RawData!F99</f>
        <v>SHORT</v>
      </c>
      <c r="H102" s="55">
        <f>RawData!G99</f>
        <v>250</v>
      </c>
      <c r="I102" s="9">
        <f>RawData!H99</f>
        <v>20</v>
      </c>
      <c r="J102" s="9" t="str">
        <f>RawData!I99</f>
        <v>GOOD</v>
      </c>
      <c r="K102" s="10"/>
    </row>
    <row r="103" spans="1:11" x14ac:dyDescent="0.3">
      <c r="A103" s="4">
        <f t="shared" si="1"/>
        <v>99</v>
      </c>
      <c r="B103" s="8" t="str">
        <f>RawData!A100</f>
        <v>XL Phormley</v>
      </c>
      <c r="C103" s="9" t="str">
        <f>RawData!B100</f>
        <v>M</v>
      </c>
      <c r="D103" s="9" t="str">
        <f>RawData!C100</f>
        <v>FULL</v>
      </c>
      <c r="E103" s="9" t="str">
        <f>RawData!D100</f>
        <v>RENT</v>
      </c>
      <c r="F103" s="9" t="str">
        <f>RawData!E100</f>
        <v>LOAN</v>
      </c>
      <c r="G103" s="9" t="str">
        <f>RawData!F100</f>
        <v>MEDIUM</v>
      </c>
      <c r="H103" s="55">
        <f>RawData!G100</f>
        <v>3500</v>
      </c>
      <c r="I103" s="9">
        <f>RawData!H100</f>
        <v>22</v>
      </c>
      <c r="J103" s="9" t="str">
        <f>RawData!I100</f>
        <v>GOOD</v>
      </c>
      <c r="K103" s="10"/>
    </row>
    <row r="104" spans="1:11" x14ac:dyDescent="0.3">
      <c r="A104" s="4">
        <f t="shared" si="1"/>
        <v>100</v>
      </c>
      <c r="B104" s="8" t="str">
        <f>RawData!A101</f>
        <v>XS Vlos</v>
      </c>
      <c r="C104" s="9" t="str">
        <f>RawData!B101</f>
        <v>F</v>
      </c>
      <c r="D104" s="9" t="str">
        <f>RawData!C101</f>
        <v>PART</v>
      </c>
      <c r="E104" s="9" t="str">
        <f>RawData!D101</f>
        <v>RENT</v>
      </c>
      <c r="F104" s="9" t="str">
        <f>RawData!E101</f>
        <v>LOAN</v>
      </c>
      <c r="G104" s="9" t="str">
        <f>RawData!F101</f>
        <v>LONG</v>
      </c>
      <c r="H104" s="55">
        <f>RawData!G101</f>
        <v>600</v>
      </c>
      <c r="I104" s="9">
        <f>RawData!H101</f>
        <v>23</v>
      </c>
      <c r="J104" s="9" t="str">
        <f>RawData!I101</f>
        <v>BAD</v>
      </c>
      <c r="K104" s="10"/>
    </row>
  </sheetData>
  <mergeCells count="1">
    <mergeCell ref="A1:J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K26"/>
  <sheetViews>
    <sheetView workbookViewId="0"/>
  </sheetViews>
  <sheetFormatPr defaultColWidth="8.7265625" defaultRowHeight="13.8" x14ac:dyDescent="0.3"/>
  <cols>
    <col min="1" max="1" width="11" style="4" customWidth="1"/>
    <col min="2" max="2" width="5.6328125" style="4" customWidth="1"/>
    <col min="3" max="5" width="7.6328125" style="4" customWidth="1"/>
    <col min="6" max="6" width="8.7265625" style="4"/>
    <col min="7" max="7" width="11" style="4" customWidth="1"/>
    <col min="8" max="16384" width="8.7265625" style="4"/>
  </cols>
  <sheetData>
    <row r="1" spans="1:11" x14ac:dyDescent="0.3">
      <c r="A1" s="48" t="s">
        <v>145</v>
      </c>
      <c r="B1" s="48"/>
      <c r="C1" s="48"/>
      <c r="D1" s="48"/>
      <c r="E1" s="48"/>
      <c r="G1" s="48" t="s">
        <v>146</v>
      </c>
      <c r="H1" s="48"/>
      <c r="I1" s="48"/>
    </row>
    <row r="3" spans="1:11" x14ac:dyDescent="0.3">
      <c r="A3" s="48" t="s">
        <v>54</v>
      </c>
      <c r="C3" s="22" t="s">
        <v>130</v>
      </c>
      <c r="D3" s="22" t="s">
        <v>129</v>
      </c>
      <c r="E3" s="22" t="s">
        <v>126</v>
      </c>
      <c r="G3" s="48" t="s">
        <v>54</v>
      </c>
      <c r="H3" s="23" t="str">
        <f>C$3</f>
        <v>GOOD</v>
      </c>
      <c r="I3" s="23" t="str">
        <f>D$3</f>
        <v>BAD</v>
      </c>
    </row>
    <row r="4" spans="1:11" x14ac:dyDescent="0.3">
      <c r="A4" s="4" t="s">
        <v>55</v>
      </c>
      <c r="B4" s="5" t="s">
        <v>4</v>
      </c>
      <c r="C4" s="21">
        <f>COUNTIFS(CleanData!$C$5:$C$104,$B4,CleanData!$J$5:$J$104,C$3)</f>
        <v>46</v>
      </c>
      <c r="D4" s="21">
        <f>COUNTIFS(CleanData!$C$5:$C$104,$B4,CleanData!$J$5:$J$104,D$3)</f>
        <v>13</v>
      </c>
      <c r="E4" s="4">
        <f>SUM(C4:D4)</f>
        <v>59</v>
      </c>
      <c r="G4" s="24" t="str">
        <f>A4</f>
        <v>Male</v>
      </c>
      <c r="H4" s="25">
        <f>C4/$E4</f>
        <v>0.77966101694915257</v>
      </c>
      <c r="I4" s="25">
        <f>D4/$E4</f>
        <v>0.22033898305084745</v>
      </c>
      <c r="J4" s="10" t="str">
        <f>IF(H4+I4=100%,"OK","Error!")</f>
        <v>OK</v>
      </c>
    </row>
    <row r="5" spans="1:11" x14ac:dyDescent="0.3">
      <c r="A5" s="4" t="s">
        <v>57</v>
      </c>
      <c r="B5" s="5" t="s">
        <v>2</v>
      </c>
      <c r="C5" s="21">
        <f>COUNTIFS(CleanData!$C$5:$C$104,$B5,CleanData!$J$5:$J$104,C$3)</f>
        <v>30</v>
      </c>
      <c r="D5" s="21">
        <f>COUNTIFS(CleanData!$C$5:$C$104,$B5,CleanData!$J$5:$J$104,D$3)</f>
        <v>10</v>
      </c>
      <c r="E5" s="4">
        <f>SUM(C5:D5)</f>
        <v>40</v>
      </c>
      <c r="G5" s="24" t="str">
        <f>A5</f>
        <v>Female</v>
      </c>
      <c r="H5" s="25">
        <f>C5/$E5</f>
        <v>0.75</v>
      </c>
      <c r="I5" s="25">
        <f>D5/$E5</f>
        <v>0.25</v>
      </c>
      <c r="J5" s="10" t="str">
        <f>IF(H5+I5=100%,"OK","Error!")</f>
        <v>OK</v>
      </c>
    </row>
    <row r="6" spans="1:11" x14ac:dyDescent="0.3">
      <c r="A6" s="4" t="s">
        <v>126</v>
      </c>
      <c r="B6" s="5"/>
      <c r="C6" s="4">
        <f>SUM(C4:C5)</f>
        <v>76</v>
      </c>
      <c r="D6" s="4">
        <f>SUM(D4:D5)</f>
        <v>23</v>
      </c>
      <c r="E6" s="4">
        <f>SUM(C6:D6)</f>
        <v>99</v>
      </c>
      <c r="F6" s="10" t="str">
        <f>IF(E6=CleanData!$A$2,"OK","Error!")</f>
        <v>Error!</v>
      </c>
      <c r="K6" s="26"/>
    </row>
    <row r="7" spans="1:11" x14ac:dyDescent="0.3">
      <c r="B7" s="5"/>
      <c r="K7" s="26"/>
    </row>
    <row r="8" spans="1:11" x14ac:dyDescent="0.3">
      <c r="A8" s="48" t="s">
        <v>71</v>
      </c>
      <c r="B8" s="5"/>
      <c r="C8" s="22" t="str">
        <f>C$3</f>
        <v>GOOD</v>
      </c>
      <c r="D8" s="22" t="str">
        <f>D$3</f>
        <v>BAD</v>
      </c>
      <c r="E8" s="22" t="str">
        <f>E$3</f>
        <v>Total</v>
      </c>
      <c r="G8" s="48" t="s">
        <v>71</v>
      </c>
      <c r="H8" s="23" t="str">
        <f>C$3</f>
        <v>GOOD</v>
      </c>
      <c r="I8" s="23" t="str">
        <f>D$3</f>
        <v>BAD</v>
      </c>
    </row>
    <row r="9" spans="1:11" x14ac:dyDescent="0.3">
      <c r="A9" s="4" t="s">
        <v>177</v>
      </c>
      <c r="B9" s="5">
        <v>1</v>
      </c>
      <c r="C9" s="21">
        <f>COUNTIFS(CleanData!$J$5:$J$104,C$8,CleanData!$H$5:$H$104,"&lt;1000")</f>
        <v>21</v>
      </c>
      <c r="D9" s="21">
        <f>COUNTIFS(CleanData!$J$5:$J$104,D$8,CleanData!$H$5:$H$104,"&lt;1000")</f>
        <v>15</v>
      </c>
      <c r="E9" s="4">
        <f>SUM(C9:D9)</f>
        <v>36</v>
      </c>
      <c r="G9" s="24" t="str">
        <f>$A9</f>
        <v>&lt; $1K</v>
      </c>
      <c r="H9" s="25">
        <f t="shared" ref="H9:I11" si="0">C9/$E9</f>
        <v>0.58333333333333337</v>
      </c>
      <c r="I9" s="25">
        <f t="shared" si="0"/>
        <v>0.41666666666666669</v>
      </c>
      <c r="J9" s="10" t="str">
        <f t="shared" ref="J9:J11" si="1">IF(H9+I9=100%,"OK","Error!")</f>
        <v>OK</v>
      </c>
    </row>
    <row r="10" spans="1:11" x14ac:dyDescent="0.3">
      <c r="A10" s="4" t="s">
        <v>178</v>
      </c>
      <c r="B10" s="5">
        <v>2</v>
      </c>
      <c r="C10" s="21">
        <f>COUNTIFS(CleanData!$J$5:$J$104,C$8,CleanData!$H$5:$H$104,"&gt;=1000",CleanData!$H$5:$H$104,"&lt;5000")</f>
        <v>37</v>
      </c>
      <c r="D10" s="21">
        <f>COUNTIFS(CleanData!$J$5:$J$104,D$8,CleanData!$H$5:$H$104,"&gt;=1000",CleanData!$H$5:$H$104,"&lt;5000")</f>
        <v>2</v>
      </c>
      <c r="E10" s="4">
        <f>SUM(C10:D10)</f>
        <v>39</v>
      </c>
      <c r="G10" s="24" t="str">
        <f>$A10</f>
        <v>$1K to $5K</v>
      </c>
      <c r="H10" s="25">
        <f t="shared" si="0"/>
        <v>0.94871794871794868</v>
      </c>
      <c r="I10" s="25">
        <f t="shared" si="0"/>
        <v>5.128205128205128E-2</v>
      </c>
      <c r="J10" s="10" t="str">
        <f t="shared" si="1"/>
        <v>OK</v>
      </c>
      <c r="K10" s="28"/>
    </row>
    <row r="11" spans="1:11" x14ac:dyDescent="0.3">
      <c r="A11" s="4" t="s">
        <v>179</v>
      </c>
      <c r="B11" s="5">
        <v>3</v>
      </c>
      <c r="C11" s="21">
        <f>COUNTIFS(CleanData!$J$5:$J$104,C$8,CleanData!$H$5:$H$104,"&gt;=5000")</f>
        <v>18</v>
      </c>
      <c r="D11" s="21">
        <f>COUNTIFS(CleanData!$J$5:$J$104,D$8,CleanData!$H$5:$H$104,"&gt;=5000")</f>
        <v>6</v>
      </c>
      <c r="E11" s="4">
        <f>SUM(C11:D11)</f>
        <v>24</v>
      </c>
      <c r="G11" s="24" t="str">
        <f>$A11</f>
        <v>&gt;= $5K</v>
      </c>
      <c r="H11" s="25">
        <f t="shared" si="0"/>
        <v>0.75</v>
      </c>
      <c r="I11" s="25">
        <f t="shared" si="0"/>
        <v>0.25</v>
      </c>
      <c r="J11" s="10" t="str">
        <f t="shared" si="1"/>
        <v>OK</v>
      </c>
      <c r="K11" s="29"/>
    </row>
    <row r="12" spans="1:11" x14ac:dyDescent="0.3">
      <c r="A12" s="4" t="s">
        <v>126</v>
      </c>
      <c r="B12" s="5"/>
      <c r="C12" s="4">
        <f>SUM(C9:C11)</f>
        <v>76</v>
      </c>
      <c r="D12" s="4">
        <f>SUM(D9:D11)</f>
        <v>23</v>
      </c>
      <c r="E12" s="4">
        <f>SUM(C12:D12)</f>
        <v>99</v>
      </c>
      <c r="F12" s="10" t="str">
        <f>IF(E12=CleanData!$A$2,"OK","Error!")</f>
        <v>Error!</v>
      </c>
    </row>
    <row r="13" spans="1:11" x14ac:dyDescent="0.3">
      <c r="B13" s="5"/>
    </row>
    <row r="14" spans="1:11" x14ac:dyDescent="0.3">
      <c r="A14" s="48" t="s">
        <v>72</v>
      </c>
      <c r="B14" s="5"/>
      <c r="C14" s="22" t="str">
        <f>C$3</f>
        <v>GOOD</v>
      </c>
      <c r="D14" s="22" t="str">
        <f>D$3</f>
        <v>BAD</v>
      </c>
      <c r="E14" s="22" t="str">
        <f>E$3</f>
        <v>Total</v>
      </c>
      <c r="G14" s="48" t="s">
        <v>72</v>
      </c>
      <c r="H14" s="23" t="str">
        <f>C$3</f>
        <v>GOOD</v>
      </c>
      <c r="I14" s="23" t="str">
        <f>D$3</f>
        <v>BAD</v>
      </c>
    </row>
    <row r="15" spans="1:11" x14ac:dyDescent="0.3">
      <c r="A15" s="4" t="s">
        <v>124</v>
      </c>
      <c r="B15" s="5">
        <v>1</v>
      </c>
      <c r="C15" s="21">
        <f>COUNTIFS(CleanData!$J$5:$J$104,C$8,CleanData!$I$5:$I$104,"&lt;30")</f>
        <v>45</v>
      </c>
      <c r="D15" s="21">
        <f>COUNTIFS(CleanData!$J$5:$J$104,D$8,CleanData!$I$5:$I$104,"&lt;30")</f>
        <v>9</v>
      </c>
      <c r="E15" s="4">
        <f>SUM(C15:D15)</f>
        <v>54</v>
      </c>
      <c r="G15" s="24" t="str">
        <f>$A15</f>
        <v>Under 30</v>
      </c>
      <c r="H15" s="25">
        <f t="shared" ref="H15:I17" si="2">C15/$E15</f>
        <v>0.83333333333333337</v>
      </c>
      <c r="I15" s="25">
        <f t="shared" si="2"/>
        <v>0.16666666666666666</v>
      </c>
      <c r="J15" s="10" t="str">
        <f t="shared" ref="J15:J17" si="3">IF(H15+I15=100%,"OK","Error!")</f>
        <v>OK</v>
      </c>
      <c r="K15" s="28"/>
    </row>
    <row r="16" spans="1:11" x14ac:dyDescent="0.3">
      <c r="A16" s="30" t="s">
        <v>125</v>
      </c>
      <c r="B16" s="5">
        <v>2</v>
      </c>
      <c r="C16" s="21">
        <f>COUNTIFS(CleanData!$J$5:$J$104,C$8,CleanData!$I$5:$I$104,"&gt;=30",CleanData!$I$5:$I$104,"&lt;50")</f>
        <v>17</v>
      </c>
      <c r="D16" s="21">
        <f>COUNTIFS(CleanData!$J$5:$J$104,D$8,CleanData!$I$5:$I$104,"&gt;=30",CleanData!$I$5:$I$104,"&lt;50")</f>
        <v>12</v>
      </c>
      <c r="E16" s="4">
        <f>SUM(C16:D16)</f>
        <v>29</v>
      </c>
      <c r="G16" s="24" t="str">
        <f>$A16</f>
        <v>30 to 49</v>
      </c>
      <c r="H16" s="25">
        <f t="shared" si="2"/>
        <v>0.58620689655172409</v>
      </c>
      <c r="I16" s="25">
        <f t="shared" si="2"/>
        <v>0.41379310344827586</v>
      </c>
      <c r="J16" s="10" t="str">
        <f t="shared" si="3"/>
        <v>OK</v>
      </c>
      <c r="K16" s="29"/>
    </row>
    <row r="17" spans="1:10" x14ac:dyDescent="0.3">
      <c r="A17" s="4" t="s">
        <v>74</v>
      </c>
      <c r="B17" s="5">
        <v>3</v>
      </c>
      <c r="C17" s="21">
        <f>COUNTIFS(CleanData!$J$5:$J$104,C$8,CleanData!$I$5:$I$104,"&gt;=50")</f>
        <v>14</v>
      </c>
      <c r="D17" s="21">
        <f>COUNTIFS(CleanData!$J$5:$J$104,D$8,CleanData!$I$5:$I$104,"&gt;=50")</f>
        <v>2</v>
      </c>
      <c r="E17" s="4">
        <f>SUM(C17:D17)</f>
        <v>16</v>
      </c>
      <c r="G17" s="24" t="str">
        <f>$A17</f>
        <v>50+</v>
      </c>
      <c r="H17" s="25">
        <f t="shared" si="2"/>
        <v>0.875</v>
      </c>
      <c r="I17" s="25">
        <f t="shared" si="2"/>
        <v>0.125</v>
      </c>
      <c r="J17" s="10" t="str">
        <f t="shared" si="3"/>
        <v>OK</v>
      </c>
    </row>
    <row r="18" spans="1:10" x14ac:dyDescent="0.3">
      <c r="A18" s="4" t="s">
        <v>126</v>
      </c>
      <c r="C18" s="4">
        <f>SUM(C15:C17)</f>
        <v>76</v>
      </c>
      <c r="D18" s="4">
        <f>SUM(D15:D17)</f>
        <v>23</v>
      </c>
      <c r="E18" s="4">
        <f>SUM(C18:D18)</f>
        <v>99</v>
      </c>
      <c r="F18" s="10" t="str">
        <f>IF(E18=CleanData!$A$2,"OK","Error!")</f>
        <v>Error!</v>
      </c>
    </row>
    <row r="20" spans="1:10" x14ac:dyDescent="0.3">
      <c r="G20" s="48" t="s">
        <v>127</v>
      </c>
      <c r="H20" s="23" t="str">
        <f>C$3</f>
        <v>GOOD</v>
      </c>
      <c r="I20" s="23" t="str">
        <f>D$3</f>
        <v>BAD</v>
      </c>
    </row>
    <row r="21" spans="1:10" x14ac:dyDescent="0.3">
      <c r="G21" s="24"/>
      <c r="H21" s="31">
        <f>C6/$E$6</f>
        <v>0.76767676767676762</v>
      </c>
      <c r="I21" s="31">
        <f>D6/$E$6</f>
        <v>0.23232323232323232</v>
      </c>
      <c r="J21" s="10" t="str">
        <f>IF(H21+I21=100%,"OK","Error!")</f>
        <v>OK</v>
      </c>
    </row>
    <row r="23" spans="1:10" x14ac:dyDescent="0.3">
      <c r="G23" s="24"/>
    </row>
    <row r="24" spans="1:10" x14ac:dyDescent="0.3">
      <c r="G24" s="24"/>
    </row>
    <row r="25" spans="1:10" x14ac:dyDescent="0.3">
      <c r="G25" s="24"/>
    </row>
    <row r="26" spans="1:10" x14ac:dyDescent="0.3">
      <c r="G26" s="2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"/>
  <sheetViews>
    <sheetView workbookViewId="0"/>
  </sheetViews>
  <sheetFormatPr defaultColWidth="8.7265625" defaultRowHeight="13.8" x14ac:dyDescent="0.3"/>
  <cols>
    <col min="1" max="1" width="8.7265625" style="4"/>
    <col min="2" max="4" width="6.36328125" style="4" customWidth="1"/>
    <col min="5" max="16384" width="8.7265625" style="4"/>
  </cols>
  <sheetData>
    <row r="1" spans="1:4" x14ac:dyDescent="0.3">
      <c r="B1" s="51" t="s">
        <v>164</v>
      </c>
      <c r="C1" s="51"/>
      <c r="D1" s="51"/>
    </row>
    <row r="2" spans="1:4" x14ac:dyDescent="0.3">
      <c r="A2" s="32" t="s">
        <v>52</v>
      </c>
      <c r="B2" s="32">
        <v>1</v>
      </c>
      <c r="C2" s="32">
        <v>2</v>
      </c>
      <c r="D2" s="32">
        <v>3</v>
      </c>
    </row>
    <row r="3" spans="1:4" x14ac:dyDescent="0.3">
      <c r="A3" s="32" t="s">
        <v>32</v>
      </c>
      <c r="B3" s="41">
        <v>0</v>
      </c>
      <c r="C3" s="41">
        <v>1</v>
      </c>
      <c r="D3" s="41"/>
    </row>
    <row r="4" spans="1:4" x14ac:dyDescent="0.3">
      <c r="A4" s="32"/>
      <c r="B4" s="41">
        <v>0</v>
      </c>
      <c r="C4" s="41">
        <v>3</v>
      </c>
      <c r="D4" s="41"/>
    </row>
    <row r="5" spans="1:4" x14ac:dyDescent="0.3">
      <c r="A5" s="32"/>
      <c r="B5" s="41">
        <v>0</v>
      </c>
      <c r="C5" s="41">
        <v>5</v>
      </c>
      <c r="D5" s="41"/>
    </row>
    <row r="6" spans="1:4" x14ac:dyDescent="0.3">
      <c r="A6" s="32"/>
    </row>
    <row r="7" spans="1:4" x14ac:dyDescent="0.3">
      <c r="A7" s="32" t="s">
        <v>31</v>
      </c>
      <c r="B7" s="41">
        <v>0</v>
      </c>
      <c r="C7" s="41">
        <v>5</v>
      </c>
      <c r="D7" s="41"/>
    </row>
    <row r="8" spans="1:4" x14ac:dyDescent="0.3">
      <c r="A8" s="32"/>
      <c r="B8" s="41">
        <v>0</v>
      </c>
      <c r="C8" s="41">
        <v>1</v>
      </c>
      <c r="D8" s="41"/>
    </row>
    <row r="9" spans="1:4" x14ac:dyDescent="0.3">
      <c r="A9" s="32"/>
      <c r="B9" s="41">
        <v>0</v>
      </c>
      <c r="C9" s="41">
        <v>3</v>
      </c>
      <c r="D9" s="41"/>
    </row>
    <row r="10" spans="1:4" x14ac:dyDescent="0.3">
      <c r="A10" s="32"/>
    </row>
    <row r="11" spans="1:4" x14ac:dyDescent="0.3">
      <c r="A11" s="32" t="s">
        <v>165</v>
      </c>
      <c r="B11" s="41">
        <v>13</v>
      </c>
      <c r="C11" s="41">
        <v>15</v>
      </c>
      <c r="D11" s="41"/>
    </row>
    <row r="13" spans="1:4" x14ac:dyDescent="0.3">
      <c r="A13" s="32" t="s">
        <v>172</v>
      </c>
      <c r="B13" s="52">
        <f>COUNTIF(Points!V$3:V$102,"YES")/CleanData!$A$2</f>
        <v>0.77</v>
      </c>
      <c r="C13" s="52">
        <f>COUNTIF(Points!AB$3:AB$102,"YES")/CleanData!$A$2</f>
        <v>0.84</v>
      </c>
      <c r="D13" s="52">
        <f>COUNTIF(Points!AH$3:AH$102,"YES")/CleanData!$A$2</f>
        <v>0.76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H102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ColWidth="8.7265625" defaultRowHeight="13.8" x14ac:dyDescent="0.3"/>
  <cols>
    <col min="1" max="1" width="4" style="4" bestFit="1" customWidth="1"/>
    <col min="2" max="2" width="19.26953125" style="4" customWidth="1"/>
    <col min="3" max="3" width="6" style="4" bestFit="1" customWidth="1"/>
    <col min="4" max="4" width="5.453125" style="4" bestFit="1" customWidth="1"/>
    <col min="5" max="5" width="6" style="4" bestFit="1" customWidth="1"/>
    <col min="6" max="6" width="6.08984375" style="4" bestFit="1" customWidth="1"/>
    <col min="7" max="7" width="6.453125" style="4" bestFit="1" customWidth="1"/>
    <col min="8" max="8" width="8.26953125" style="4" bestFit="1" customWidth="1"/>
    <col min="9" max="9" width="4.6328125" style="4" bestFit="1" customWidth="1"/>
    <col min="10" max="10" width="9.36328125" style="4" bestFit="1" customWidth="1"/>
    <col min="11" max="20" width="6.36328125" style="4" customWidth="1"/>
    <col min="21" max="21" width="7.36328125" style="4" bestFit="1" customWidth="1"/>
    <col min="22" max="26" width="6.36328125" style="4" customWidth="1"/>
    <col min="27" max="27" width="7.36328125" style="4" bestFit="1" customWidth="1"/>
    <col min="28" max="32" width="6.36328125" style="4" customWidth="1"/>
    <col min="33" max="33" width="7.36328125" style="4" bestFit="1" customWidth="1"/>
    <col min="34" max="34" width="6.36328125" style="4" customWidth="1"/>
    <col min="35" max="16384" width="8.7265625" style="4"/>
  </cols>
  <sheetData>
    <row r="1" spans="1:34" x14ac:dyDescent="0.3">
      <c r="B1" s="7"/>
      <c r="C1" s="57" t="s">
        <v>162</v>
      </c>
      <c r="D1" s="57"/>
      <c r="E1" s="57"/>
      <c r="F1" s="57"/>
      <c r="G1" s="57"/>
      <c r="H1" s="57"/>
      <c r="I1" s="57"/>
      <c r="J1" s="58"/>
      <c r="L1" s="45" t="s">
        <v>166</v>
      </c>
      <c r="M1" s="45"/>
      <c r="N1" s="45"/>
      <c r="O1" s="45"/>
      <c r="P1" s="45"/>
      <c r="R1" s="45" t="s">
        <v>168</v>
      </c>
      <c r="S1" s="45"/>
      <c r="T1" s="45"/>
      <c r="U1" s="45"/>
      <c r="V1" s="45"/>
      <c r="X1" s="45" t="s">
        <v>169</v>
      </c>
      <c r="Y1" s="45"/>
      <c r="Z1" s="45"/>
      <c r="AA1" s="45"/>
      <c r="AB1" s="45"/>
      <c r="AD1" s="45" t="s">
        <v>170</v>
      </c>
      <c r="AE1" s="45"/>
      <c r="AF1" s="45"/>
      <c r="AG1" s="45"/>
      <c r="AH1" s="45"/>
    </row>
    <row r="2" spans="1:34" x14ac:dyDescent="0.3">
      <c r="A2" s="22" t="s">
        <v>112</v>
      </c>
      <c r="B2" s="32" t="s">
        <v>103</v>
      </c>
      <c r="C2" s="27" t="s">
        <v>175</v>
      </c>
      <c r="D2" s="27" t="s">
        <v>110</v>
      </c>
      <c r="E2" s="27" t="s">
        <v>48</v>
      </c>
      <c r="F2" s="27" t="s">
        <v>33</v>
      </c>
      <c r="G2" s="27" t="s">
        <v>111</v>
      </c>
      <c r="H2" s="27" t="s">
        <v>32</v>
      </c>
      <c r="I2" s="27" t="s">
        <v>31</v>
      </c>
      <c r="J2" s="27" t="s">
        <v>30</v>
      </c>
      <c r="L2" s="27" t="s">
        <v>175</v>
      </c>
      <c r="M2" s="27" t="s">
        <v>110</v>
      </c>
      <c r="N2" s="27" t="s">
        <v>48</v>
      </c>
      <c r="O2" s="27" t="s">
        <v>33</v>
      </c>
      <c r="P2" s="27" t="s">
        <v>111</v>
      </c>
      <c r="Q2" s="27"/>
      <c r="R2" s="27" t="s">
        <v>32</v>
      </c>
      <c r="S2" s="27" t="s">
        <v>31</v>
      </c>
      <c r="T2" s="27" t="s">
        <v>126</v>
      </c>
      <c r="U2" s="32" t="s">
        <v>167</v>
      </c>
      <c r="V2" s="32" t="s">
        <v>163</v>
      </c>
      <c r="X2" s="27" t="s">
        <v>32</v>
      </c>
      <c r="Y2" s="27" t="s">
        <v>31</v>
      </c>
      <c r="Z2" s="27" t="s">
        <v>126</v>
      </c>
      <c r="AA2" s="32" t="s">
        <v>167</v>
      </c>
      <c r="AB2" s="32" t="s">
        <v>163</v>
      </c>
      <c r="AD2" s="27" t="s">
        <v>32</v>
      </c>
      <c r="AE2" s="27" t="s">
        <v>31</v>
      </c>
      <c r="AF2" s="27" t="s">
        <v>126</v>
      </c>
      <c r="AG2" s="32" t="s">
        <v>167</v>
      </c>
      <c r="AH2" s="32" t="s">
        <v>163</v>
      </c>
    </row>
    <row r="3" spans="1:34" x14ac:dyDescent="0.3">
      <c r="A3" s="4">
        <f>CleanData!A5</f>
        <v>1</v>
      </c>
      <c r="B3" s="8" t="str">
        <f>CleanData!B5</f>
        <v>Ann Ewity</v>
      </c>
      <c r="C3" s="5" t="str">
        <f>CleanData!C5</f>
        <v>F</v>
      </c>
      <c r="D3" s="5" t="str">
        <f>CleanData!D5</f>
        <v>FULL</v>
      </c>
      <c r="E3" s="5" t="str">
        <f>CleanData!E5</f>
        <v>HOME</v>
      </c>
      <c r="F3" s="5" t="str">
        <f>CleanData!F5</f>
        <v>LOAN</v>
      </c>
      <c r="G3" s="5" t="str">
        <f>CleanData!G5</f>
        <v>MEDIUM</v>
      </c>
      <c r="H3" s="56">
        <f>CleanData!H5</f>
        <v>2800</v>
      </c>
      <c r="I3" s="5">
        <f>CleanData!I5</f>
        <v>31</v>
      </c>
      <c r="J3" s="5" t="str">
        <f>CleanData!J5</f>
        <v>GOOD</v>
      </c>
      <c r="M3" s="33">
        <f>IF(D3="FULL",5,IF(D3="PART",3,IF(D3="N",1,"??")))</f>
        <v>5</v>
      </c>
      <c r="N3" s="5">
        <f>IF(E3="HOME",5,IF(E3="RENT",3,IF(E3="N",1,"??")))</f>
        <v>5</v>
      </c>
      <c r="O3" s="5">
        <f>IF(F3="CAR",5,IF(F3="LOAN",3,IF(F3="N",1,"??")))</f>
        <v>3</v>
      </c>
      <c r="P3" s="5">
        <f>IF(G3="SHORT",1,IF(G3="MEDIUM",5,IF(G3="LONG",3,"??")))</f>
        <v>5</v>
      </c>
      <c r="Q3" s="39"/>
      <c r="R3" s="33">
        <f>IF(OR($H3&lt;1,$H3&gt;10000),"??",IF($H3&lt;1000,Parameters!$B$3,IF($H3&gt;=5000,Parameters!$B$5,Parameters!$B$4)))</f>
        <v>0</v>
      </c>
      <c r="S3" s="5">
        <f>IF(OR($I3&lt;18,$I3&gt;70),"??",IF($I3&lt;30,Parameters!$B$7,IF($I3&gt;=50,Parameters!$B$9,Parameters!$B$8)))</f>
        <v>0</v>
      </c>
      <c r="T3" s="46">
        <f>SUM($L3:$P3)+SUM(R3:S3)</f>
        <v>18</v>
      </c>
      <c r="U3" s="34" t="str">
        <f>IF(T3&gt;=Parameters!$B$11,"APPROVE","REJECT")</f>
        <v>APPROVE</v>
      </c>
      <c r="V3" s="4" t="str">
        <f>IF(OR(AND($J3="GOOD",U3="APPROVE"),AND($J3="BAD",U3="REJECT")),"YES","NO")</f>
        <v>YES</v>
      </c>
      <c r="X3" s="33">
        <f>IF(OR($H3&lt;1,$H3&gt;10000),"??",IF($H3&lt;1000,Parameters!$C$3,IF($H3&gt;=5000,Parameters!$C$5,Parameters!$C$4)))</f>
        <v>3</v>
      </c>
      <c r="Y3" s="39">
        <f>IF(OR($I3&lt;18,$I3&gt;70),"??",IF($I3&lt;30,Parameters!$C$7,IF($I3&gt;=50,Parameters!$C$9,Parameters!$C$8)))</f>
        <v>1</v>
      </c>
      <c r="Z3" s="46">
        <f>SUM($L3:$P3)+SUM(X3:Y3)</f>
        <v>22</v>
      </c>
      <c r="AA3" s="34" t="str">
        <f>IF(Z3&gt;=Parameters!$C$11,"APPROVE","REJECT")</f>
        <v>APPROVE</v>
      </c>
      <c r="AB3" s="4" t="str">
        <f>IF(OR(AND($J3="GOOD",AA3="APPROVE"),AND($J3="BAD",AA3="REJECT")),"YES","NO")</f>
        <v>YES</v>
      </c>
      <c r="AD3" s="33">
        <f>IF(OR($H3&lt;1,$H3&gt;10000),"??",IF($H3&lt;1000,Parameters!$D$3,IF($H3&gt;=5000,Parameters!$D$5,Parameters!$D$4)))</f>
        <v>0</v>
      </c>
      <c r="AE3" s="39">
        <f>IF(OR($I3&lt;18,$I3&gt;70),"??",IF($I3&lt;30,Parameters!$D$7,IF($I3&gt;=50,Parameters!$D$9,Parameters!$D$8)))</f>
        <v>0</v>
      </c>
      <c r="AF3" s="46">
        <f>SUM($L3:$P3)+SUM(AD3:AE3)</f>
        <v>18</v>
      </c>
      <c r="AG3" s="34" t="str">
        <f>IF(AF3&gt;=Parameters!$D$11,"APPROVE","REJECT")</f>
        <v>APPROVE</v>
      </c>
      <c r="AH3" s="4" t="str">
        <f>IF(OR(AND($J3="GOOD",AG3="APPROVE"),AND($J3="BAD",AG3="REJECT")),"YES","NO")</f>
        <v>YES</v>
      </c>
    </row>
    <row r="4" spans="1:34" x14ac:dyDescent="0.3">
      <c r="A4" s="4">
        <f>CleanData!A6</f>
        <v>2</v>
      </c>
      <c r="B4" s="8" t="str">
        <f>CleanData!B6</f>
        <v>Anne Over</v>
      </c>
      <c r="C4" s="5" t="str">
        <f>CleanData!C6</f>
        <v>F</v>
      </c>
      <c r="D4" s="5" t="str">
        <f>CleanData!D6</f>
        <v>PART</v>
      </c>
      <c r="E4" s="5" t="str">
        <f>CleanData!E6</f>
        <v>RENT</v>
      </c>
      <c r="F4" s="5" t="str">
        <f>CleanData!F6</f>
        <v>LOAN</v>
      </c>
      <c r="G4" s="5" t="str">
        <f>CleanData!G6</f>
        <v>SHORT</v>
      </c>
      <c r="H4" s="56">
        <f>CleanData!H6</f>
        <v>2750</v>
      </c>
      <c r="I4" s="5">
        <f>CleanData!I6</f>
        <v>46</v>
      </c>
      <c r="J4" s="5" t="str">
        <f>CleanData!J6</f>
        <v>BAD</v>
      </c>
      <c r="M4" s="33">
        <f t="shared" ref="M4:M67" si="0">IF(D4="FULL",5,IF(D4="PART",3,IF(D4="N",1,"??")))</f>
        <v>3</v>
      </c>
      <c r="N4" s="39">
        <f t="shared" ref="N4:N67" si="1">IF(E4="HOME",5,IF(E4="RENT",3,IF(E4="N",1,"??")))</f>
        <v>3</v>
      </c>
      <c r="O4" s="39">
        <f t="shared" ref="O4:O67" si="2">IF(F4="CAR",5,IF(F4="LOAN",3,IF(F4="N",1,"??")))</f>
        <v>3</v>
      </c>
      <c r="P4" s="39">
        <f t="shared" ref="P4:P67" si="3">IF(G4="SHORT",1,IF(G4="MEDIUM",5,IF(G4="LONG",3,"??")))</f>
        <v>1</v>
      </c>
      <c r="Q4" s="33"/>
      <c r="R4" s="33">
        <f>IF(OR($H4&lt;1,$H4&gt;10000),"??",IF($H4&lt;1000,Parameters!$B$3,IF($H4&gt;=5000,Parameters!$B$5,Parameters!$B$4)))</f>
        <v>0</v>
      </c>
      <c r="S4" s="39">
        <f>IF(OR($I4&lt;18,$I4&gt;70),"??",IF($I4&lt;30,Parameters!$B$7,IF($I4&gt;=50,Parameters!$B$9,Parameters!$B$8)))</f>
        <v>0</v>
      </c>
      <c r="T4" s="46">
        <f t="shared" ref="T4:T67" si="4">SUM($L4:$P4)+SUM(R4:S4)</f>
        <v>10</v>
      </c>
      <c r="U4" s="34" t="str">
        <f>IF(T4&gt;=Parameters!$B$11,"APPROVE","REJECT")</f>
        <v>REJECT</v>
      </c>
      <c r="V4" s="4" t="str">
        <f t="shared" ref="V4:V67" si="5">IF(OR(AND($J4="GOOD",U4="APPROVE"),AND($J4="BAD",U4="REJECT")),"YES","NO")</f>
        <v>YES</v>
      </c>
      <c r="X4" s="33">
        <f>IF(OR($H4&lt;1,$H4&gt;10000),"??",IF($H4&lt;1000,Parameters!$C$3,IF($H4&gt;=5000,Parameters!$C$5,Parameters!$C$4)))</f>
        <v>3</v>
      </c>
      <c r="Y4" s="39">
        <f>IF(OR($I4&lt;18,$I4&gt;70),"??",IF($I4&lt;30,Parameters!$C$7,IF($I4&gt;=50,Parameters!$C$9,Parameters!$C$8)))</f>
        <v>1</v>
      </c>
      <c r="Z4" s="46">
        <f t="shared" ref="Z4:Z67" si="6">SUM($L4:$P4)+SUM(X4:Y4)</f>
        <v>14</v>
      </c>
      <c r="AA4" s="34" t="str">
        <f>IF(Z4&gt;=Parameters!$C$11,"APPROVE","REJECT")</f>
        <v>REJECT</v>
      </c>
      <c r="AB4" s="4" t="str">
        <f t="shared" ref="AB4:AB67" si="7">IF(OR(AND($J4="GOOD",AA4="APPROVE"),AND($J4="BAD",AA4="REJECT")),"YES","NO")</f>
        <v>YES</v>
      </c>
      <c r="AD4" s="33">
        <f>IF(OR($H4&lt;1,$H4&gt;10000),"??",IF($H4&lt;1000,Parameters!$D$3,IF($H4&gt;=5000,Parameters!$D$5,Parameters!$D$4)))</f>
        <v>0</v>
      </c>
      <c r="AE4" s="39">
        <f>IF(OR($I4&lt;18,$I4&gt;70),"??",IF($I4&lt;30,Parameters!$D$7,IF($I4&gt;=50,Parameters!$D$9,Parameters!$D$8)))</f>
        <v>0</v>
      </c>
      <c r="AF4" s="46">
        <f t="shared" ref="AF4:AF67" si="8">SUM($L4:$P4)+SUM(AD4:AE4)</f>
        <v>10</v>
      </c>
      <c r="AG4" s="34" t="str">
        <f>IF(AF4&gt;=Parameters!$D$11,"APPROVE","REJECT")</f>
        <v>APPROVE</v>
      </c>
      <c r="AH4" s="4" t="str">
        <f t="shared" ref="AH4:AH67" si="9">IF(OR(AND($J4="GOOD",AG4="APPROVE"),AND($J4="BAD",AG4="REJECT")),"YES","NO")</f>
        <v>NO</v>
      </c>
    </row>
    <row r="5" spans="1:34" x14ac:dyDescent="0.3">
      <c r="A5" s="4">
        <f>CleanData!A7</f>
        <v>3</v>
      </c>
      <c r="B5" s="8" t="str">
        <f>CleanData!B7</f>
        <v>AP Riodick</v>
      </c>
      <c r="C5" s="5" t="str">
        <f>CleanData!C7</f>
        <v>M</v>
      </c>
      <c r="D5" s="5" t="str">
        <f>CleanData!D7</f>
        <v>FULL</v>
      </c>
      <c r="E5" s="5" t="str">
        <f>CleanData!E7</f>
        <v>RENT</v>
      </c>
      <c r="F5" s="5" t="str">
        <f>CleanData!F7</f>
        <v>N</v>
      </c>
      <c r="G5" s="5" t="str">
        <f>CleanData!G7</f>
        <v>MEDIUM</v>
      </c>
      <c r="H5" s="56">
        <f>CleanData!H7</f>
        <v>2000</v>
      </c>
      <c r="I5" s="5">
        <f>CleanData!I7</f>
        <v>18</v>
      </c>
      <c r="J5" s="5" t="str">
        <f>CleanData!J7</f>
        <v>GOOD</v>
      </c>
      <c r="M5" s="33">
        <f t="shared" si="0"/>
        <v>5</v>
      </c>
      <c r="N5" s="39">
        <f t="shared" si="1"/>
        <v>3</v>
      </c>
      <c r="O5" s="39">
        <f t="shared" si="2"/>
        <v>1</v>
      </c>
      <c r="P5" s="39">
        <f t="shared" si="3"/>
        <v>5</v>
      </c>
      <c r="Q5" s="33"/>
      <c r="R5" s="33">
        <f>IF(OR($H5&lt;1,$H5&gt;10000),"??",IF($H5&lt;1000,Parameters!$B$3,IF($H5&gt;=5000,Parameters!$B$5,Parameters!$B$4)))</f>
        <v>0</v>
      </c>
      <c r="S5" s="39">
        <f>IF(OR($I5&lt;18,$I5&gt;70),"??",IF($I5&lt;30,Parameters!$B$7,IF($I5&gt;=50,Parameters!$B$9,Parameters!$B$8)))</f>
        <v>0</v>
      </c>
      <c r="T5" s="46">
        <f t="shared" si="4"/>
        <v>14</v>
      </c>
      <c r="U5" s="34" t="str">
        <f>IF(T5&gt;=Parameters!$B$11,"APPROVE","REJECT")</f>
        <v>APPROVE</v>
      </c>
      <c r="V5" s="4" t="str">
        <f t="shared" si="5"/>
        <v>YES</v>
      </c>
      <c r="X5" s="33">
        <f>IF(OR($H5&lt;1,$H5&gt;10000),"??",IF($H5&lt;1000,Parameters!$C$3,IF($H5&gt;=5000,Parameters!$C$5,Parameters!$C$4)))</f>
        <v>3</v>
      </c>
      <c r="Y5" s="39">
        <f>IF(OR($I5&lt;18,$I5&gt;70),"??",IF($I5&lt;30,Parameters!$C$7,IF($I5&gt;=50,Parameters!$C$9,Parameters!$C$8)))</f>
        <v>5</v>
      </c>
      <c r="Z5" s="46">
        <f t="shared" si="6"/>
        <v>22</v>
      </c>
      <c r="AA5" s="34" t="str">
        <f>IF(Z5&gt;=Parameters!$C$11,"APPROVE","REJECT")</f>
        <v>APPROVE</v>
      </c>
      <c r="AB5" s="4" t="str">
        <f t="shared" si="7"/>
        <v>YES</v>
      </c>
      <c r="AD5" s="33">
        <f>IF(OR($H5&lt;1,$H5&gt;10000),"??",IF($H5&lt;1000,Parameters!$D$3,IF($H5&gt;=5000,Parameters!$D$5,Parameters!$D$4)))</f>
        <v>0</v>
      </c>
      <c r="AE5" s="39">
        <f>IF(OR($I5&lt;18,$I5&gt;70),"??",IF($I5&lt;30,Parameters!$D$7,IF($I5&gt;=50,Parameters!$D$9,Parameters!$D$8)))</f>
        <v>0</v>
      </c>
      <c r="AF5" s="46">
        <f t="shared" si="8"/>
        <v>14</v>
      </c>
      <c r="AG5" s="34" t="str">
        <f>IF(AF5&gt;=Parameters!$D$11,"APPROVE","REJECT")</f>
        <v>APPROVE</v>
      </c>
      <c r="AH5" s="4" t="str">
        <f t="shared" si="9"/>
        <v>YES</v>
      </c>
    </row>
    <row r="6" spans="1:34" x14ac:dyDescent="0.3">
      <c r="A6" s="4">
        <f>CleanData!A8</f>
        <v>4</v>
      </c>
      <c r="B6" s="8" t="str">
        <f>CleanData!B8</f>
        <v>Ayjoo Enn</v>
      </c>
      <c r="C6" s="5" t="str">
        <f>CleanData!C8</f>
        <v>M</v>
      </c>
      <c r="D6" s="5" t="str">
        <f>CleanData!D8</f>
        <v>FULL</v>
      </c>
      <c r="E6" s="5" t="str">
        <f>CleanData!E8</f>
        <v>N</v>
      </c>
      <c r="F6" s="5" t="str">
        <f>CleanData!F8</f>
        <v>LOAN</v>
      </c>
      <c r="G6" s="5" t="str">
        <f>CleanData!G8</f>
        <v>MEDIUM</v>
      </c>
      <c r="H6" s="56">
        <f>CleanData!H8</f>
        <v>10000</v>
      </c>
      <c r="I6" s="5">
        <f>CleanData!I8</f>
        <v>50</v>
      </c>
      <c r="J6" s="5" t="str">
        <f>CleanData!J8</f>
        <v>GOOD</v>
      </c>
      <c r="M6" s="33">
        <f t="shared" si="0"/>
        <v>5</v>
      </c>
      <c r="N6" s="39">
        <f t="shared" si="1"/>
        <v>1</v>
      </c>
      <c r="O6" s="39">
        <f t="shared" si="2"/>
        <v>3</v>
      </c>
      <c r="P6" s="39">
        <f t="shared" si="3"/>
        <v>5</v>
      </c>
      <c r="Q6" s="33"/>
      <c r="R6" s="33">
        <f>IF(OR($H6&lt;1,$H6&gt;10000),"??",IF($H6&lt;1000,Parameters!$B$3,IF($H6&gt;=5000,Parameters!$B$5,Parameters!$B$4)))</f>
        <v>0</v>
      </c>
      <c r="S6" s="39">
        <f>IF(OR($I6&lt;18,$I6&gt;70),"??",IF($I6&lt;30,Parameters!$B$7,IF($I6&gt;=50,Parameters!$B$9,Parameters!$B$8)))</f>
        <v>0</v>
      </c>
      <c r="T6" s="46">
        <f t="shared" si="4"/>
        <v>14</v>
      </c>
      <c r="U6" s="34" t="str">
        <f>IF(T6&gt;=Parameters!$B$11,"APPROVE","REJECT")</f>
        <v>APPROVE</v>
      </c>
      <c r="V6" s="4" t="str">
        <f t="shared" si="5"/>
        <v>YES</v>
      </c>
      <c r="X6" s="33">
        <f>IF(OR($H6&lt;1,$H6&gt;10000),"??",IF($H6&lt;1000,Parameters!$C$3,IF($H6&gt;=5000,Parameters!$C$5,Parameters!$C$4)))</f>
        <v>5</v>
      </c>
      <c r="Y6" s="39">
        <f>IF(OR($I6&lt;18,$I6&gt;70),"??",IF($I6&lt;30,Parameters!$C$7,IF($I6&gt;=50,Parameters!$C$9,Parameters!$C$8)))</f>
        <v>3</v>
      </c>
      <c r="Z6" s="46">
        <f t="shared" si="6"/>
        <v>22</v>
      </c>
      <c r="AA6" s="34" t="str">
        <f>IF(Z6&gt;=Parameters!$C$11,"APPROVE","REJECT")</f>
        <v>APPROVE</v>
      </c>
      <c r="AB6" s="4" t="str">
        <f t="shared" si="7"/>
        <v>YES</v>
      </c>
      <c r="AD6" s="33">
        <f>IF(OR($H6&lt;1,$H6&gt;10000),"??",IF($H6&lt;1000,Parameters!$D$3,IF($H6&gt;=5000,Parameters!$D$5,Parameters!$D$4)))</f>
        <v>0</v>
      </c>
      <c r="AE6" s="39">
        <f>IF(OR($I6&lt;18,$I6&gt;70),"??",IF($I6&lt;30,Parameters!$D$7,IF($I6&gt;=50,Parameters!$D$9,Parameters!$D$8)))</f>
        <v>0</v>
      </c>
      <c r="AF6" s="46">
        <f t="shared" si="8"/>
        <v>14</v>
      </c>
      <c r="AG6" s="34" t="str">
        <f>IF(AF6&gt;=Parameters!$D$11,"APPROVE","REJECT")</f>
        <v>APPROVE</v>
      </c>
      <c r="AH6" s="4" t="str">
        <f t="shared" si="9"/>
        <v>YES</v>
      </c>
    </row>
    <row r="7" spans="1:34" x14ac:dyDescent="0.3">
      <c r="A7" s="4">
        <f>CleanData!A9</f>
        <v>5</v>
      </c>
      <c r="B7" s="8" t="str">
        <f>CleanData!B9</f>
        <v>B Terr</v>
      </c>
      <c r="C7" s="5" t="str">
        <f>CleanData!C9</f>
        <v>F</v>
      </c>
      <c r="D7" s="5" t="str">
        <f>CleanData!D9</f>
        <v>FULL</v>
      </c>
      <c r="E7" s="5" t="str">
        <f>CleanData!E9</f>
        <v>RENT</v>
      </c>
      <c r="F7" s="5" t="str">
        <f>CleanData!F9</f>
        <v>N</v>
      </c>
      <c r="G7" s="5" t="str">
        <f>CleanData!G9</f>
        <v>MEDIUM</v>
      </c>
      <c r="H7" s="56">
        <f>CleanData!H9</f>
        <v>950</v>
      </c>
      <c r="I7" s="5">
        <f>CleanData!I9</f>
        <v>18</v>
      </c>
      <c r="J7" s="5" t="str">
        <f>CleanData!J9</f>
        <v>GOOD</v>
      </c>
      <c r="M7" s="33">
        <f t="shared" si="0"/>
        <v>5</v>
      </c>
      <c r="N7" s="39">
        <f t="shared" si="1"/>
        <v>3</v>
      </c>
      <c r="O7" s="39">
        <f t="shared" si="2"/>
        <v>1</v>
      </c>
      <c r="P7" s="39">
        <f t="shared" si="3"/>
        <v>5</v>
      </c>
      <c r="Q7" s="33"/>
      <c r="R7" s="33">
        <f>IF(OR($H7&lt;1,$H7&gt;10000),"??",IF($H7&lt;1000,Parameters!$B$3,IF($H7&gt;=5000,Parameters!$B$5,Parameters!$B$4)))</f>
        <v>0</v>
      </c>
      <c r="S7" s="39">
        <f>IF(OR($I7&lt;18,$I7&gt;70),"??",IF($I7&lt;30,Parameters!$B$7,IF($I7&gt;=50,Parameters!$B$9,Parameters!$B$8)))</f>
        <v>0</v>
      </c>
      <c r="T7" s="46">
        <f t="shared" si="4"/>
        <v>14</v>
      </c>
      <c r="U7" s="34" t="str">
        <f>IF(T7&gt;=Parameters!$B$11,"APPROVE","REJECT")</f>
        <v>APPROVE</v>
      </c>
      <c r="V7" s="4" t="str">
        <f t="shared" si="5"/>
        <v>YES</v>
      </c>
      <c r="X7" s="33">
        <f>IF(OR($H7&lt;1,$H7&gt;10000),"??",IF($H7&lt;1000,Parameters!$C$3,IF($H7&gt;=5000,Parameters!$C$5,Parameters!$C$4)))</f>
        <v>1</v>
      </c>
      <c r="Y7" s="39">
        <f>IF(OR($I7&lt;18,$I7&gt;70),"??",IF($I7&lt;30,Parameters!$C$7,IF($I7&gt;=50,Parameters!$C$9,Parameters!$C$8)))</f>
        <v>5</v>
      </c>
      <c r="Z7" s="46">
        <f t="shared" si="6"/>
        <v>20</v>
      </c>
      <c r="AA7" s="34" t="str">
        <f>IF(Z7&gt;=Parameters!$C$11,"APPROVE","REJECT")</f>
        <v>APPROVE</v>
      </c>
      <c r="AB7" s="4" t="str">
        <f t="shared" si="7"/>
        <v>YES</v>
      </c>
      <c r="AD7" s="33">
        <f>IF(OR($H7&lt;1,$H7&gt;10000),"??",IF($H7&lt;1000,Parameters!$D$3,IF($H7&gt;=5000,Parameters!$D$5,Parameters!$D$4)))</f>
        <v>0</v>
      </c>
      <c r="AE7" s="39">
        <f>IF(OR($I7&lt;18,$I7&gt;70),"??",IF($I7&lt;30,Parameters!$D$7,IF($I7&gt;=50,Parameters!$D$9,Parameters!$D$8)))</f>
        <v>0</v>
      </c>
      <c r="AF7" s="46">
        <f t="shared" si="8"/>
        <v>14</v>
      </c>
      <c r="AG7" s="34" t="str">
        <f>IF(AF7&gt;=Parameters!$D$11,"APPROVE","REJECT")</f>
        <v>APPROVE</v>
      </c>
      <c r="AH7" s="4" t="str">
        <f t="shared" si="9"/>
        <v>YES</v>
      </c>
    </row>
    <row r="8" spans="1:34" x14ac:dyDescent="0.3">
      <c r="A8" s="4">
        <f>CleanData!A10</f>
        <v>6</v>
      </c>
      <c r="B8" s="8" t="str">
        <f>CleanData!B10</f>
        <v>Ben O'Fitz</v>
      </c>
      <c r="C8" s="5" t="str">
        <f>CleanData!C10</f>
        <v>M</v>
      </c>
      <c r="D8" s="5" t="str">
        <f>CleanData!D10</f>
        <v>FULL</v>
      </c>
      <c r="E8" s="5" t="str">
        <f>CleanData!E10</f>
        <v>N</v>
      </c>
      <c r="F8" s="5" t="str">
        <f>CleanData!F10</f>
        <v>CAR</v>
      </c>
      <c r="G8" s="5" t="str">
        <f>CleanData!G10</f>
        <v>MEDIUM</v>
      </c>
      <c r="H8" s="56">
        <f>CleanData!H10</f>
        <v>9700</v>
      </c>
      <c r="I8" s="5">
        <f>CleanData!I10</f>
        <v>32</v>
      </c>
      <c r="J8" s="5" t="str">
        <f>CleanData!J10</f>
        <v>GOOD</v>
      </c>
      <c r="M8" s="33">
        <f t="shared" si="0"/>
        <v>5</v>
      </c>
      <c r="N8" s="39">
        <f t="shared" si="1"/>
        <v>1</v>
      </c>
      <c r="O8" s="39">
        <f t="shared" si="2"/>
        <v>5</v>
      </c>
      <c r="P8" s="39">
        <f t="shared" si="3"/>
        <v>5</v>
      </c>
      <c r="Q8" s="33"/>
      <c r="R8" s="33">
        <f>IF(OR($H8&lt;1,$H8&gt;10000),"??",IF($H8&lt;1000,Parameters!$B$3,IF($H8&gt;=5000,Parameters!$B$5,Parameters!$B$4)))</f>
        <v>0</v>
      </c>
      <c r="S8" s="39">
        <f>IF(OR($I8&lt;18,$I8&gt;70),"??",IF($I8&lt;30,Parameters!$B$7,IF($I8&gt;=50,Parameters!$B$9,Parameters!$B$8)))</f>
        <v>0</v>
      </c>
      <c r="T8" s="46">
        <f t="shared" si="4"/>
        <v>16</v>
      </c>
      <c r="U8" s="34" t="str">
        <f>IF(T8&gt;=Parameters!$B$11,"APPROVE","REJECT")</f>
        <v>APPROVE</v>
      </c>
      <c r="V8" s="4" t="str">
        <f t="shared" si="5"/>
        <v>YES</v>
      </c>
      <c r="X8" s="33">
        <f>IF(OR($H8&lt;1,$H8&gt;10000),"??",IF($H8&lt;1000,Parameters!$C$3,IF($H8&gt;=5000,Parameters!$C$5,Parameters!$C$4)))</f>
        <v>5</v>
      </c>
      <c r="Y8" s="39">
        <f>IF(OR($I8&lt;18,$I8&gt;70),"??",IF($I8&lt;30,Parameters!$C$7,IF($I8&gt;=50,Parameters!$C$9,Parameters!$C$8)))</f>
        <v>1</v>
      </c>
      <c r="Z8" s="46">
        <f t="shared" si="6"/>
        <v>22</v>
      </c>
      <c r="AA8" s="34" t="str">
        <f>IF(Z8&gt;=Parameters!$C$11,"APPROVE","REJECT")</f>
        <v>APPROVE</v>
      </c>
      <c r="AB8" s="4" t="str">
        <f t="shared" si="7"/>
        <v>YES</v>
      </c>
      <c r="AD8" s="33">
        <f>IF(OR($H8&lt;1,$H8&gt;10000),"??",IF($H8&lt;1000,Parameters!$D$3,IF($H8&gt;=5000,Parameters!$D$5,Parameters!$D$4)))</f>
        <v>0</v>
      </c>
      <c r="AE8" s="39">
        <f>IF(OR($I8&lt;18,$I8&gt;70),"??",IF($I8&lt;30,Parameters!$D$7,IF($I8&gt;=50,Parameters!$D$9,Parameters!$D$8)))</f>
        <v>0</v>
      </c>
      <c r="AF8" s="46">
        <f t="shared" si="8"/>
        <v>16</v>
      </c>
      <c r="AG8" s="34" t="str">
        <f>IF(AF8&gt;=Parameters!$D$11,"APPROVE","REJECT")</f>
        <v>APPROVE</v>
      </c>
      <c r="AH8" s="4" t="str">
        <f t="shared" si="9"/>
        <v>YES</v>
      </c>
    </row>
    <row r="9" spans="1:34" x14ac:dyDescent="0.3">
      <c r="A9" s="4">
        <f>CleanData!A11</f>
        <v>7</v>
      </c>
      <c r="B9" s="8" t="str">
        <f>CleanData!B11</f>
        <v>Benjamin Gompertz-Law</v>
      </c>
      <c r="C9" s="5" t="str">
        <f>CleanData!C11</f>
        <v>M</v>
      </c>
      <c r="D9" s="5" t="str">
        <f>CleanData!D11</f>
        <v>FULL</v>
      </c>
      <c r="E9" s="5" t="str">
        <f>CleanData!E11</f>
        <v>RENT</v>
      </c>
      <c r="F9" s="5" t="str">
        <f>CleanData!F11</f>
        <v>LOAN</v>
      </c>
      <c r="G9" s="5" t="str">
        <f>CleanData!G11</f>
        <v>MEDIUM</v>
      </c>
      <c r="H9" s="56">
        <f>CleanData!H11</f>
        <v>3400</v>
      </c>
      <c r="I9" s="5">
        <f>CleanData!I11</f>
        <v>22</v>
      </c>
      <c r="J9" s="5" t="str">
        <f>CleanData!J11</f>
        <v>GOOD</v>
      </c>
      <c r="M9" s="33">
        <f t="shared" si="0"/>
        <v>5</v>
      </c>
      <c r="N9" s="39">
        <f t="shared" si="1"/>
        <v>3</v>
      </c>
      <c r="O9" s="39">
        <f t="shared" si="2"/>
        <v>3</v>
      </c>
      <c r="P9" s="39">
        <f t="shared" si="3"/>
        <v>5</v>
      </c>
      <c r="Q9" s="33"/>
      <c r="R9" s="33">
        <f>IF(OR($H9&lt;1,$H9&gt;10000),"??",IF($H9&lt;1000,Parameters!$B$3,IF($H9&gt;=5000,Parameters!$B$5,Parameters!$B$4)))</f>
        <v>0</v>
      </c>
      <c r="S9" s="39">
        <f>IF(OR($I9&lt;18,$I9&gt;70),"??",IF($I9&lt;30,Parameters!$B$7,IF($I9&gt;=50,Parameters!$B$9,Parameters!$B$8)))</f>
        <v>0</v>
      </c>
      <c r="T9" s="46">
        <f t="shared" si="4"/>
        <v>16</v>
      </c>
      <c r="U9" s="34" t="str">
        <f>IF(T9&gt;=Parameters!$B$11,"APPROVE","REJECT")</f>
        <v>APPROVE</v>
      </c>
      <c r="V9" s="4" t="str">
        <f t="shared" si="5"/>
        <v>YES</v>
      </c>
      <c r="X9" s="33">
        <f>IF(OR($H9&lt;1,$H9&gt;10000),"??",IF($H9&lt;1000,Parameters!$C$3,IF($H9&gt;=5000,Parameters!$C$5,Parameters!$C$4)))</f>
        <v>3</v>
      </c>
      <c r="Y9" s="39">
        <f>IF(OR($I9&lt;18,$I9&gt;70),"??",IF($I9&lt;30,Parameters!$C$7,IF($I9&gt;=50,Parameters!$C$9,Parameters!$C$8)))</f>
        <v>5</v>
      </c>
      <c r="Z9" s="46">
        <f t="shared" si="6"/>
        <v>24</v>
      </c>
      <c r="AA9" s="34" t="str">
        <f>IF(Z9&gt;=Parameters!$C$11,"APPROVE","REJECT")</f>
        <v>APPROVE</v>
      </c>
      <c r="AB9" s="4" t="str">
        <f t="shared" si="7"/>
        <v>YES</v>
      </c>
      <c r="AD9" s="33">
        <f>IF(OR($H9&lt;1,$H9&gt;10000),"??",IF($H9&lt;1000,Parameters!$D$3,IF($H9&gt;=5000,Parameters!$D$5,Parameters!$D$4)))</f>
        <v>0</v>
      </c>
      <c r="AE9" s="39">
        <f>IF(OR($I9&lt;18,$I9&gt;70),"??",IF($I9&lt;30,Parameters!$D$7,IF($I9&gt;=50,Parameters!$D$9,Parameters!$D$8)))</f>
        <v>0</v>
      </c>
      <c r="AF9" s="46">
        <f t="shared" si="8"/>
        <v>16</v>
      </c>
      <c r="AG9" s="34" t="str">
        <f>IF(AF9&gt;=Parameters!$D$11,"APPROVE","REJECT")</f>
        <v>APPROVE</v>
      </c>
      <c r="AH9" s="4" t="str">
        <f t="shared" si="9"/>
        <v>YES</v>
      </c>
    </row>
    <row r="10" spans="1:34" x14ac:dyDescent="0.3">
      <c r="A10" s="4">
        <f>CleanData!A12</f>
        <v>8</v>
      </c>
      <c r="B10" s="8" t="str">
        <f>CleanData!B12</f>
        <v>Bess Fitt-Lyon</v>
      </c>
      <c r="C10" s="5" t="str">
        <f>CleanData!C12</f>
        <v>F</v>
      </c>
      <c r="D10" s="5" t="str">
        <f>CleanData!D12</f>
        <v>FULL</v>
      </c>
      <c r="E10" s="5" t="str">
        <f>CleanData!E12</f>
        <v>RENT</v>
      </c>
      <c r="F10" s="5" t="str">
        <f>CleanData!F12</f>
        <v>N</v>
      </c>
      <c r="G10" s="5" t="str">
        <f>CleanData!G12</f>
        <v>MEDIUM</v>
      </c>
      <c r="H10" s="56">
        <f>CleanData!H12</f>
        <v>250</v>
      </c>
      <c r="I10" s="5">
        <f>CleanData!I12</f>
        <v>19</v>
      </c>
      <c r="J10" s="5" t="str">
        <f>CleanData!J12</f>
        <v>GOOD</v>
      </c>
      <c r="M10" s="33">
        <f t="shared" si="0"/>
        <v>5</v>
      </c>
      <c r="N10" s="39">
        <f t="shared" si="1"/>
        <v>3</v>
      </c>
      <c r="O10" s="39">
        <f t="shared" si="2"/>
        <v>1</v>
      </c>
      <c r="P10" s="39">
        <f t="shared" si="3"/>
        <v>5</v>
      </c>
      <c r="Q10" s="33"/>
      <c r="R10" s="33">
        <f>IF(OR($H10&lt;1,$H10&gt;10000),"??",IF($H10&lt;1000,Parameters!$B$3,IF($H10&gt;=5000,Parameters!$B$5,Parameters!$B$4)))</f>
        <v>0</v>
      </c>
      <c r="S10" s="39">
        <f>IF(OR($I10&lt;18,$I10&gt;70),"??",IF($I10&lt;30,Parameters!$B$7,IF($I10&gt;=50,Parameters!$B$9,Parameters!$B$8)))</f>
        <v>0</v>
      </c>
      <c r="T10" s="46">
        <f t="shared" si="4"/>
        <v>14</v>
      </c>
      <c r="U10" s="34" t="str">
        <f>IF(T10&gt;=Parameters!$B$11,"APPROVE","REJECT")</f>
        <v>APPROVE</v>
      </c>
      <c r="V10" s="4" t="str">
        <f t="shared" si="5"/>
        <v>YES</v>
      </c>
      <c r="X10" s="33">
        <f>IF(OR($H10&lt;1,$H10&gt;10000),"??",IF($H10&lt;1000,Parameters!$C$3,IF($H10&gt;=5000,Parameters!$C$5,Parameters!$C$4)))</f>
        <v>1</v>
      </c>
      <c r="Y10" s="39">
        <f>IF(OR($I10&lt;18,$I10&gt;70),"??",IF($I10&lt;30,Parameters!$C$7,IF($I10&gt;=50,Parameters!$C$9,Parameters!$C$8)))</f>
        <v>5</v>
      </c>
      <c r="Z10" s="46">
        <f t="shared" si="6"/>
        <v>20</v>
      </c>
      <c r="AA10" s="34" t="str">
        <f>IF(Z10&gt;=Parameters!$C$11,"APPROVE","REJECT")</f>
        <v>APPROVE</v>
      </c>
      <c r="AB10" s="4" t="str">
        <f t="shared" si="7"/>
        <v>YES</v>
      </c>
      <c r="AD10" s="33">
        <f>IF(OR($H10&lt;1,$H10&gt;10000),"??",IF($H10&lt;1000,Parameters!$D$3,IF($H10&gt;=5000,Parameters!$D$5,Parameters!$D$4)))</f>
        <v>0</v>
      </c>
      <c r="AE10" s="39">
        <f>IF(OR($I10&lt;18,$I10&gt;70),"??",IF($I10&lt;30,Parameters!$D$7,IF($I10&gt;=50,Parameters!$D$9,Parameters!$D$8)))</f>
        <v>0</v>
      </c>
      <c r="AF10" s="46">
        <f t="shared" si="8"/>
        <v>14</v>
      </c>
      <c r="AG10" s="34" t="str">
        <f>IF(AF10&gt;=Parameters!$D$11,"APPROVE","REJECT")</f>
        <v>APPROVE</v>
      </c>
      <c r="AH10" s="4" t="str">
        <f t="shared" si="9"/>
        <v>YES</v>
      </c>
    </row>
    <row r="11" spans="1:34" x14ac:dyDescent="0.3">
      <c r="A11" s="4">
        <f>CleanData!A13</f>
        <v>9</v>
      </c>
      <c r="B11" s="8" t="str">
        <f>CleanData!B13</f>
        <v>CA Too</v>
      </c>
      <c r="C11" s="5" t="str">
        <f>CleanData!C13</f>
        <v>F</v>
      </c>
      <c r="D11" s="5" t="str">
        <f>CleanData!D13</f>
        <v>FULL</v>
      </c>
      <c r="E11" s="5" t="str">
        <f>CleanData!E13</f>
        <v>RENT</v>
      </c>
      <c r="F11" s="5" t="str">
        <f>CleanData!F13</f>
        <v>N</v>
      </c>
      <c r="G11" s="5" t="str">
        <f>CleanData!G13</f>
        <v>LONG</v>
      </c>
      <c r="H11" s="56">
        <f>CleanData!H13</f>
        <v>1950</v>
      </c>
      <c r="I11" s="5">
        <f>CleanData!I13</f>
        <v>23</v>
      </c>
      <c r="J11" s="5" t="str">
        <f>CleanData!J13</f>
        <v>GOOD</v>
      </c>
      <c r="M11" s="33">
        <f t="shared" si="0"/>
        <v>5</v>
      </c>
      <c r="N11" s="39">
        <f t="shared" si="1"/>
        <v>3</v>
      </c>
      <c r="O11" s="39">
        <f t="shared" si="2"/>
        <v>1</v>
      </c>
      <c r="P11" s="39">
        <f t="shared" si="3"/>
        <v>3</v>
      </c>
      <c r="Q11" s="33"/>
      <c r="R11" s="33">
        <f>IF(OR($H11&lt;1,$H11&gt;10000),"??",IF($H11&lt;1000,Parameters!$B$3,IF($H11&gt;=5000,Parameters!$B$5,Parameters!$B$4)))</f>
        <v>0</v>
      </c>
      <c r="S11" s="39">
        <f>IF(OR($I11&lt;18,$I11&gt;70),"??",IF($I11&lt;30,Parameters!$B$7,IF($I11&gt;=50,Parameters!$B$9,Parameters!$B$8)))</f>
        <v>0</v>
      </c>
      <c r="T11" s="46">
        <f t="shared" si="4"/>
        <v>12</v>
      </c>
      <c r="U11" s="34" t="str">
        <f>IF(T11&gt;=Parameters!$B$11,"APPROVE","REJECT")</f>
        <v>REJECT</v>
      </c>
      <c r="V11" s="4" t="str">
        <f t="shared" si="5"/>
        <v>NO</v>
      </c>
      <c r="X11" s="33">
        <f>IF(OR($H11&lt;1,$H11&gt;10000),"??",IF($H11&lt;1000,Parameters!$C$3,IF($H11&gt;=5000,Parameters!$C$5,Parameters!$C$4)))</f>
        <v>3</v>
      </c>
      <c r="Y11" s="39">
        <f>IF(OR($I11&lt;18,$I11&gt;70),"??",IF($I11&lt;30,Parameters!$C$7,IF($I11&gt;=50,Parameters!$C$9,Parameters!$C$8)))</f>
        <v>5</v>
      </c>
      <c r="Z11" s="46">
        <f t="shared" si="6"/>
        <v>20</v>
      </c>
      <c r="AA11" s="34" t="str">
        <f>IF(Z11&gt;=Parameters!$C$11,"APPROVE","REJECT")</f>
        <v>APPROVE</v>
      </c>
      <c r="AB11" s="4" t="str">
        <f t="shared" si="7"/>
        <v>YES</v>
      </c>
      <c r="AD11" s="33">
        <f>IF(OR($H11&lt;1,$H11&gt;10000),"??",IF($H11&lt;1000,Parameters!$D$3,IF($H11&gt;=5000,Parameters!$D$5,Parameters!$D$4)))</f>
        <v>0</v>
      </c>
      <c r="AE11" s="39">
        <f>IF(OR($I11&lt;18,$I11&gt;70),"??",IF($I11&lt;30,Parameters!$D$7,IF($I11&gt;=50,Parameters!$D$9,Parameters!$D$8)))</f>
        <v>0</v>
      </c>
      <c r="AF11" s="46">
        <f t="shared" si="8"/>
        <v>12</v>
      </c>
      <c r="AG11" s="34" t="str">
        <f>IF(AF11&gt;=Parameters!$D$11,"APPROVE","REJECT")</f>
        <v>APPROVE</v>
      </c>
      <c r="AH11" s="4" t="str">
        <f t="shared" si="9"/>
        <v>YES</v>
      </c>
    </row>
    <row r="12" spans="1:34" x14ac:dyDescent="0.3">
      <c r="A12" s="4">
        <f>CleanData!A14</f>
        <v>10</v>
      </c>
      <c r="B12" s="8" t="str">
        <f>CleanData!B14</f>
        <v>Clayton Kopula</v>
      </c>
      <c r="C12" s="5" t="str">
        <f>CleanData!C14</f>
        <v>M</v>
      </c>
      <c r="D12" s="5" t="str">
        <f>CleanData!D14</f>
        <v>FULL</v>
      </c>
      <c r="E12" s="5" t="str">
        <f>CleanData!E14</f>
        <v>RENT</v>
      </c>
      <c r="F12" s="5" t="str">
        <f>CleanData!F14</f>
        <v>CAR</v>
      </c>
      <c r="G12" s="5" t="str">
        <f>CleanData!G14</f>
        <v>MEDIUM</v>
      </c>
      <c r="H12" s="56">
        <f>CleanData!H14</f>
        <v>5900</v>
      </c>
      <c r="I12" s="5">
        <f>CleanData!I14</f>
        <v>30</v>
      </c>
      <c r="J12" s="5" t="str">
        <f>CleanData!J14</f>
        <v>GOOD</v>
      </c>
      <c r="M12" s="33">
        <f t="shared" si="0"/>
        <v>5</v>
      </c>
      <c r="N12" s="39">
        <f t="shared" si="1"/>
        <v>3</v>
      </c>
      <c r="O12" s="39">
        <f t="shared" si="2"/>
        <v>5</v>
      </c>
      <c r="P12" s="39">
        <f t="shared" si="3"/>
        <v>5</v>
      </c>
      <c r="Q12" s="33"/>
      <c r="R12" s="33">
        <f>IF(OR($H12&lt;1,$H12&gt;10000),"??",IF($H12&lt;1000,Parameters!$B$3,IF($H12&gt;=5000,Parameters!$B$5,Parameters!$B$4)))</f>
        <v>0</v>
      </c>
      <c r="S12" s="39">
        <f>IF(OR($I12&lt;18,$I12&gt;70),"??",IF($I12&lt;30,Parameters!$B$7,IF($I12&gt;=50,Parameters!$B$9,Parameters!$B$8)))</f>
        <v>0</v>
      </c>
      <c r="T12" s="46">
        <f t="shared" si="4"/>
        <v>18</v>
      </c>
      <c r="U12" s="34" t="str">
        <f>IF(T12&gt;=Parameters!$B$11,"APPROVE","REJECT")</f>
        <v>APPROVE</v>
      </c>
      <c r="V12" s="4" t="str">
        <f t="shared" si="5"/>
        <v>YES</v>
      </c>
      <c r="X12" s="33">
        <f>IF(OR($H12&lt;1,$H12&gt;10000),"??",IF($H12&lt;1000,Parameters!$C$3,IF($H12&gt;=5000,Parameters!$C$5,Parameters!$C$4)))</f>
        <v>5</v>
      </c>
      <c r="Y12" s="39">
        <f>IF(OR($I12&lt;18,$I12&gt;70),"??",IF($I12&lt;30,Parameters!$C$7,IF($I12&gt;=50,Parameters!$C$9,Parameters!$C$8)))</f>
        <v>1</v>
      </c>
      <c r="Z12" s="46">
        <f t="shared" si="6"/>
        <v>24</v>
      </c>
      <c r="AA12" s="34" t="str">
        <f>IF(Z12&gt;=Parameters!$C$11,"APPROVE","REJECT")</f>
        <v>APPROVE</v>
      </c>
      <c r="AB12" s="4" t="str">
        <f t="shared" si="7"/>
        <v>YES</v>
      </c>
      <c r="AD12" s="33">
        <f>IF(OR($H12&lt;1,$H12&gt;10000),"??",IF($H12&lt;1000,Parameters!$D$3,IF($H12&gt;=5000,Parameters!$D$5,Parameters!$D$4)))</f>
        <v>0</v>
      </c>
      <c r="AE12" s="39">
        <f>IF(OR($I12&lt;18,$I12&gt;70),"??",IF($I12&lt;30,Parameters!$D$7,IF($I12&gt;=50,Parameters!$D$9,Parameters!$D$8)))</f>
        <v>0</v>
      </c>
      <c r="AF12" s="46">
        <f t="shared" si="8"/>
        <v>18</v>
      </c>
      <c r="AG12" s="34" t="str">
        <f>IF(AF12&gt;=Parameters!$D$11,"APPROVE","REJECT")</f>
        <v>APPROVE</v>
      </c>
      <c r="AH12" s="4" t="str">
        <f t="shared" si="9"/>
        <v>YES</v>
      </c>
    </row>
    <row r="13" spans="1:34" x14ac:dyDescent="0.3">
      <c r="A13" s="4">
        <f>CleanData!A15</f>
        <v>11</v>
      </c>
      <c r="B13" s="8" t="str">
        <f>CleanData!B15</f>
        <v>CM Eye</v>
      </c>
      <c r="C13" s="5" t="str">
        <f>CleanData!C15</f>
        <v>M</v>
      </c>
      <c r="D13" s="5" t="str">
        <f>CleanData!D15</f>
        <v>FULL</v>
      </c>
      <c r="E13" s="5" t="str">
        <f>CleanData!E15</f>
        <v>HOME</v>
      </c>
      <c r="F13" s="5" t="str">
        <f>CleanData!F15</f>
        <v>LOAN</v>
      </c>
      <c r="G13" s="5" t="str">
        <f>CleanData!G15</f>
        <v>LONG</v>
      </c>
      <c r="H13" s="56">
        <f>CleanData!H15</f>
        <v>900</v>
      </c>
      <c r="I13" s="5">
        <f>CleanData!I15</f>
        <v>52</v>
      </c>
      <c r="J13" s="5" t="str">
        <f>CleanData!J15</f>
        <v>GOOD</v>
      </c>
      <c r="M13" s="33">
        <f t="shared" si="0"/>
        <v>5</v>
      </c>
      <c r="N13" s="39">
        <f t="shared" si="1"/>
        <v>5</v>
      </c>
      <c r="O13" s="39">
        <f t="shared" si="2"/>
        <v>3</v>
      </c>
      <c r="P13" s="39">
        <f t="shared" si="3"/>
        <v>3</v>
      </c>
      <c r="Q13" s="33"/>
      <c r="R13" s="33">
        <f>IF(OR($H13&lt;1,$H13&gt;10000),"??",IF($H13&lt;1000,Parameters!$B$3,IF($H13&gt;=5000,Parameters!$B$5,Parameters!$B$4)))</f>
        <v>0</v>
      </c>
      <c r="S13" s="39">
        <f>IF(OR($I13&lt;18,$I13&gt;70),"??",IF($I13&lt;30,Parameters!$B$7,IF($I13&gt;=50,Parameters!$B$9,Parameters!$B$8)))</f>
        <v>0</v>
      </c>
      <c r="T13" s="46">
        <f t="shared" si="4"/>
        <v>16</v>
      </c>
      <c r="U13" s="34" t="str">
        <f>IF(T13&gt;=Parameters!$B$11,"APPROVE","REJECT")</f>
        <v>APPROVE</v>
      </c>
      <c r="V13" s="4" t="str">
        <f t="shared" si="5"/>
        <v>YES</v>
      </c>
      <c r="W13" s="40"/>
      <c r="X13" s="33">
        <f>IF(OR($H13&lt;1,$H13&gt;10000),"??",IF($H13&lt;1000,Parameters!$C$3,IF($H13&gt;=5000,Parameters!$C$5,Parameters!$C$4)))</f>
        <v>1</v>
      </c>
      <c r="Y13" s="39">
        <f>IF(OR($I13&lt;18,$I13&gt;70),"??",IF($I13&lt;30,Parameters!$C$7,IF($I13&gt;=50,Parameters!$C$9,Parameters!$C$8)))</f>
        <v>3</v>
      </c>
      <c r="Z13" s="46">
        <f t="shared" si="6"/>
        <v>20</v>
      </c>
      <c r="AA13" s="34" t="str">
        <f>IF(Z13&gt;=Parameters!$C$11,"APPROVE","REJECT")</f>
        <v>APPROVE</v>
      </c>
      <c r="AB13" s="4" t="str">
        <f t="shared" si="7"/>
        <v>YES</v>
      </c>
      <c r="AD13" s="33">
        <f>IF(OR($H13&lt;1,$H13&gt;10000),"??",IF($H13&lt;1000,Parameters!$D$3,IF($H13&gt;=5000,Parameters!$D$5,Parameters!$D$4)))</f>
        <v>0</v>
      </c>
      <c r="AE13" s="39">
        <f>IF(OR($I13&lt;18,$I13&gt;70),"??",IF($I13&lt;30,Parameters!$D$7,IF($I13&gt;=50,Parameters!$D$9,Parameters!$D$8)))</f>
        <v>0</v>
      </c>
      <c r="AF13" s="46">
        <f t="shared" si="8"/>
        <v>16</v>
      </c>
      <c r="AG13" s="34" t="str">
        <f>IF(AF13&gt;=Parameters!$D$11,"APPROVE","REJECT")</f>
        <v>APPROVE</v>
      </c>
      <c r="AH13" s="4" t="str">
        <f t="shared" si="9"/>
        <v>YES</v>
      </c>
    </row>
    <row r="14" spans="1:34" x14ac:dyDescent="0.3">
      <c r="A14" s="4">
        <f>CleanData!A16</f>
        <v>12</v>
      </c>
      <c r="B14" s="8" t="str">
        <f>CleanData!B16</f>
        <v>Colm O'Goroff</v>
      </c>
      <c r="C14" s="5" t="str">
        <f>CleanData!C16</f>
        <v>M</v>
      </c>
      <c r="D14" s="5" t="str">
        <f>CleanData!D16</f>
        <v>FULL</v>
      </c>
      <c r="E14" s="5" t="str">
        <f>CleanData!E16</f>
        <v>N</v>
      </c>
      <c r="F14" s="5" t="str">
        <f>CleanData!F16</f>
        <v>CAR</v>
      </c>
      <c r="G14" s="5" t="str">
        <f>CleanData!G16</f>
        <v>MEDIUM</v>
      </c>
      <c r="H14" s="56">
        <f>CleanData!H16</f>
        <v>2100</v>
      </c>
      <c r="I14" s="5">
        <f>CleanData!I16</f>
        <v>29</v>
      </c>
      <c r="J14" s="5" t="str">
        <f>CleanData!J16</f>
        <v>GOOD</v>
      </c>
      <c r="M14" s="33">
        <f t="shared" si="0"/>
        <v>5</v>
      </c>
      <c r="N14" s="39">
        <f t="shared" si="1"/>
        <v>1</v>
      </c>
      <c r="O14" s="39">
        <f t="shared" si="2"/>
        <v>5</v>
      </c>
      <c r="P14" s="39">
        <f t="shared" si="3"/>
        <v>5</v>
      </c>
      <c r="Q14" s="33"/>
      <c r="R14" s="33">
        <f>IF(OR($H14&lt;1,$H14&gt;10000),"??",IF($H14&lt;1000,Parameters!$B$3,IF($H14&gt;=5000,Parameters!$B$5,Parameters!$B$4)))</f>
        <v>0</v>
      </c>
      <c r="S14" s="39">
        <f>IF(OR($I14&lt;18,$I14&gt;70),"??",IF($I14&lt;30,Parameters!$B$7,IF($I14&gt;=50,Parameters!$B$9,Parameters!$B$8)))</f>
        <v>0</v>
      </c>
      <c r="T14" s="46">
        <f t="shared" si="4"/>
        <v>16</v>
      </c>
      <c r="U14" s="34" t="str">
        <f>IF(T14&gt;=Parameters!$B$11,"APPROVE","REJECT")</f>
        <v>APPROVE</v>
      </c>
      <c r="V14" s="4" t="str">
        <f t="shared" si="5"/>
        <v>YES</v>
      </c>
      <c r="X14" s="33">
        <f>IF(OR($H14&lt;1,$H14&gt;10000),"??",IF($H14&lt;1000,Parameters!$C$3,IF($H14&gt;=5000,Parameters!$C$5,Parameters!$C$4)))</f>
        <v>3</v>
      </c>
      <c r="Y14" s="39">
        <f>IF(OR($I14&lt;18,$I14&gt;70),"??",IF($I14&lt;30,Parameters!$C$7,IF($I14&gt;=50,Parameters!$C$9,Parameters!$C$8)))</f>
        <v>5</v>
      </c>
      <c r="Z14" s="46">
        <f t="shared" si="6"/>
        <v>24</v>
      </c>
      <c r="AA14" s="34" t="str">
        <f>IF(Z14&gt;=Parameters!$C$11,"APPROVE","REJECT")</f>
        <v>APPROVE</v>
      </c>
      <c r="AB14" s="4" t="str">
        <f t="shared" si="7"/>
        <v>YES</v>
      </c>
      <c r="AD14" s="33">
        <f>IF(OR($H14&lt;1,$H14&gt;10000),"??",IF($H14&lt;1000,Parameters!$D$3,IF($H14&gt;=5000,Parameters!$D$5,Parameters!$D$4)))</f>
        <v>0</v>
      </c>
      <c r="AE14" s="39">
        <f>IF(OR($I14&lt;18,$I14&gt;70),"??",IF($I14&lt;30,Parameters!$D$7,IF($I14&gt;=50,Parameters!$D$9,Parameters!$D$8)))</f>
        <v>0</v>
      </c>
      <c r="AF14" s="46">
        <f t="shared" si="8"/>
        <v>16</v>
      </c>
      <c r="AG14" s="34" t="str">
        <f>IF(AF14&gt;=Parameters!$D$11,"APPROVE","REJECT")</f>
        <v>APPROVE</v>
      </c>
      <c r="AH14" s="4" t="str">
        <f t="shared" si="9"/>
        <v>YES</v>
      </c>
    </row>
    <row r="15" spans="1:34" x14ac:dyDescent="0.3">
      <c r="A15" s="4">
        <f>CleanData!A17</f>
        <v>13</v>
      </c>
      <c r="B15" s="8" t="str">
        <f>CleanData!B17</f>
        <v>Connie Trohl-Seikl</v>
      </c>
      <c r="C15" s="5" t="str">
        <f>CleanData!C17</f>
        <v>F</v>
      </c>
      <c r="D15" s="5" t="str">
        <f>CleanData!D17</f>
        <v>N</v>
      </c>
      <c r="E15" s="5" t="str">
        <f>CleanData!E17</f>
        <v>RENT</v>
      </c>
      <c r="F15" s="5" t="str">
        <f>CleanData!F17</f>
        <v>N</v>
      </c>
      <c r="G15" s="5" t="str">
        <f>CleanData!G17</f>
        <v>LONG</v>
      </c>
      <c r="H15" s="56">
        <f>CleanData!H17</f>
        <v>550</v>
      </c>
      <c r="I15" s="5">
        <f>CleanData!I17</f>
        <v>22</v>
      </c>
      <c r="J15" s="5" t="str">
        <f>CleanData!J17</f>
        <v>BAD</v>
      </c>
      <c r="M15" s="33">
        <f t="shared" si="0"/>
        <v>1</v>
      </c>
      <c r="N15" s="39">
        <f t="shared" si="1"/>
        <v>3</v>
      </c>
      <c r="O15" s="39">
        <f t="shared" si="2"/>
        <v>1</v>
      </c>
      <c r="P15" s="39">
        <f t="shared" si="3"/>
        <v>3</v>
      </c>
      <c r="Q15" s="33"/>
      <c r="R15" s="33">
        <f>IF(OR($H15&lt;1,$H15&gt;10000),"??",IF($H15&lt;1000,Parameters!$B$3,IF($H15&gt;=5000,Parameters!$B$5,Parameters!$B$4)))</f>
        <v>0</v>
      </c>
      <c r="S15" s="39">
        <f>IF(OR($I15&lt;18,$I15&gt;70),"??",IF($I15&lt;30,Parameters!$B$7,IF($I15&gt;=50,Parameters!$B$9,Parameters!$B$8)))</f>
        <v>0</v>
      </c>
      <c r="T15" s="46">
        <f t="shared" si="4"/>
        <v>8</v>
      </c>
      <c r="U15" s="34" t="str">
        <f>IF(T15&gt;=Parameters!$B$11,"APPROVE","REJECT")</f>
        <v>REJECT</v>
      </c>
      <c r="V15" s="4" t="str">
        <f t="shared" si="5"/>
        <v>YES</v>
      </c>
      <c r="X15" s="33">
        <f>IF(OR($H15&lt;1,$H15&gt;10000),"??",IF($H15&lt;1000,Parameters!$C$3,IF($H15&gt;=5000,Parameters!$C$5,Parameters!$C$4)))</f>
        <v>1</v>
      </c>
      <c r="Y15" s="39">
        <f>IF(OR($I15&lt;18,$I15&gt;70),"??",IF($I15&lt;30,Parameters!$C$7,IF($I15&gt;=50,Parameters!$C$9,Parameters!$C$8)))</f>
        <v>5</v>
      </c>
      <c r="Z15" s="46">
        <f t="shared" si="6"/>
        <v>14</v>
      </c>
      <c r="AA15" s="34" t="str">
        <f>IF(Z15&gt;=Parameters!$C$11,"APPROVE","REJECT")</f>
        <v>REJECT</v>
      </c>
      <c r="AB15" s="4" t="str">
        <f t="shared" si="7"/>
        <v>YES</v>
      </c>
      <c r="AD15" s="33">
        <f>IF(OR($H15&lt;1,$H15&gt;10000),"??",IF($H15&lt;1000,Parameters!$D$3,IF($H15&gt;=5000,Parameters!$D$5,Parameters!$D$4)))</f>
        <v>0</v>
      </c>
      <c r="AE15" s="39">
        <f>IF(OR($I15&lt;18,$I15&gt;70),"??",IF($I15&lt;30,Parameters!$D$7,IF($I15&gt;=50,Parameters!$D$9,Parameters!$D$8)))</f>
        <v>0</v>
      </c>
      <c r="AF15" s="46">
        <f t="shared" si="8"/>
        <v>8</v>
      </c>
      <c r="AG15" s="34" t="str">
        <f>IF(AF15&gt;=Parameters!$D$11,"APPROVE","REJECT")</f>
        <v>APPROVE</v>
      </c>
      <c r="AH15" s="4" t="str">
        <f t="shared" si="9"/>
        <v>NO</v>
      </c>
    </row>
    <row r="16" spans="1:34" x14ac:dyDescent="0.3">
      <c r="A16" s="4">
        <f>CleanData!A18</f>
        <v>14</v>
      </c>
      <c r="B16" s="8" t="str">
        <f>CleanData!B18</f>
        <v>Constance Drift</v>
      </c>
      <c r="C16" s="5" t="str">
        <f>CleanData!C18</f>
        <v>F</v>
      </c>
      <c r="D16" s="5" t="str">
        <f>CleanData!D18</f>
        <v>FULL</v>
      </c>
      <c r="E16" s="5" t="str">
        <f>CleanData!E18</f>
        <v>RENT</v>
      </c>
      <c r="F16" s="5" t="str">
        <f>CleanData!F18</f>
        <v>LOAN</v>
      </c>
      <c r="G16" s="5" t="str">
        <f>CleanData!G18</f>
        <v>MEDIUM</v>
      </c>
      <c r="H16" s="56">
        <f>CleanData!H18</f>
        <v>300</v>
      </c>
      <c r="I16" s="5">
        <f>CleanData!I18</f>
        <v>19</v>
      </c>
      <c r="J16" s="5" t="str">
        <f>CleanData!J18</f>
        <v>GOOD</v>
      </c>
      <c r="M16" s="33">
        <f t="shared" si="0"/>
        <v>5</v>
      </c>
      <c r="N16" s="39">
        <f t="shared" si="1"/>
        <v>3</v>
      </c>
      <c r="O16" s="39">
        <f t="shared" si="2"/>
        <v>3</v>
      </c>
      <c r="P16" s="39">
        <f t="shared" si="3"/>
        <v>5</v>
      </c>
      <c r="Q16" s="33"/>
      <c r="R16" s="33">
        <f>IF(OR($H16&lt;1,$H16&gt;10000),"??",IF($H16&lt;1000,Parameters!$B$3,IF($H16&gt;=5000,Parameters!$B$5,Parameters!$B$4)))</f>
        <v>0</v>
      </c>
      <c r="S16" s="39">
        <f>IF(OR($I16&lt;18,$I16&gt;70),"??",IF($I16&lt;30,Parameters!$B$7,IF($I16&gt;=50,Parameters!$B$9,Parameters!$B$8)))</f>
        <v>0</v>
      </c>
      <c r="T16" s="46">
        <f t="shared" si="4"/>
        <v>16</v>
      </c>
      <c r="U16" s="34" t="str">
        <f>IF(T16&gt;=Parameters!$B$11,"APPROVE","REJECT")</f>
        <v>APPROVE</v>
      </c>
      <c r="V16" s="4" t="str">
        <f t="shared" si="5"/>
        <v>YES</v>
      </c>
      <c r="X16" s="33">
        <f>IF(OR($H16&lt;1,$H16&gt;10000),"??",IF($H16&lt;1000,Parameters!$C$3,IF($H16&gt;=5000,Parameters!$C$5,Parameters!$C$4)))</f>
        <v>1</v>
      </c>
      <c r="Y16" s="39">
        <f>IF(OR($I16&lt;18,$I16&gt;70),"??",IF($I16&lt;30,Parameters!$C$7,IF($I16&gt;=50,Parameters!$C$9,Parameters!$C$8)))</f>
        <v>5</v>
      </c>
      <c r="Z16" s="46">
        <f t="shared" si="6"/>
        <v>22</v>
      </c>
      <c r="AA16" s="34" t="str">
        <f>IF(Z16&gt;=Parameters!$C$11,"APPROVE","REJECT")</f>
        <v>APPROVE</v>
      </c>
      <c r="AB16" s="4" t="str">
        <f t="shared" si="7"/>
        <v>YES</v>
      </c>
      <c r="AD16" s="33">
        <f>IF(OR($H16&lt;1,$H16&gt;10000),"??",IF($H16&lt;1000,Parameters!$D$3,IF($H16&gt;=5000,Parameters!$D$5,Parameters!$D$4)))</f>
        <v>0</v>
      </c>
      <c r="AE16" s="39">
        <f>IF(OR($I16&lt;18,$I16&gt;70),"??",IF($I16&lt;30,Parameters!$D$7,IF($I16&gt;=50,Parameters!$D$9,Parameters!$D$8)))</f>
        <v>0</v>
      </c>
      <c r="AF16" s="46">
        <f t="shared" si="8"/>
        <v>16</v>
      </c>
      <c r="AG16" s="34" t="str">
        <f>IF(AF16&gt;=Parameters!$D$11,"APPROVE","REJECT")</f>
        <v>APPROVE</v>
      </c>
      <c r="AH16" s="4" t="str">
        <f t="shared" si="9"/>
        <v>YES</v>
      </c>
    </row>
    <row r="17" spans="1:34" x14ac:dyDescent="0.3">
      <c r="A17" s="4">
        <f>CleanData!A19</f>
        <v>15</v>
      </c>
      <c r="B17" s="8" t="str">
        <f>CleanData!B19</f>
        <v>Coral Asian</v>
      </c>
      <c r="C17" s="5" t="str">
        <f>CleanData!C19</f>
        <v>F</v>
      </c>
      <c r="D17" s="5" t="str">
        <f>CleanData!D19</f>
        <v>FULL</v>
      </c>
      <c r="E17" s="5" t="str">
        <f>CleanData!E19</f>
        <v>RENT</v>
      </c>
      <c r="F17" s="5" t="str">
        <f>CleanData!F19</f>
        <v>N</v>
      </c>
      <c r="G17" s="5" t="str">
        <f>CleanData!G19</f>
        <v>LONG</v>
      </c>
      <c r="H17" s="56">
        <f>CleanData!H19</f>
        <v>850</v>
      </c>
      <c r="I17" s="5">
        <f>CleanData!I19</f>
        <v>19</v>
      </c>
      <c r="J17" s="5" t="str">
        <f>CleanData!J19</f>
        <v>BAD</v>
      </c>
      <c r="M17" s="33">
        <f t="shared" si="0"/>
        <v>5</v>
      </c>
      <c r="N17" s="39">
        <f t="shared" si="1"/>
        <v>3</v>
      </c>
      <c r="O17" s="39">
        <f t="shared" si="2"/>
        <v>1</v>
      </c>
      <c r="P17" s="39">
        <f t="shared" si="3"/>
        <v>3</v>
      </c>
      <c r="Q17" s="33"/>
      <c r="R17" s="33">
        <f>IF(OR($H17&lt;1,$H17&gt;10000),"??",IF($H17&lt;1000,Parameters!$B$3,IF($H17&gt;=5000,Parameters!$B$5,Parameters!$B$4)))</f>
        <v>0</v>
      </c>
      <c r="S17" s="39">
        <f>IF(OR($I17&lt;18,$I17&gt;70),"??",IF($I17&lt;30,Parameters!$B$7,IF($I17&gt;=50,Parameters!$B$9,Parameters!$B$8)))</f>
        <v>0</v>
      </c>
      <c r="T17" s="46">
        <f t="shared" si="4"/>
        <v>12</v>
      </c>
      <c r="U17" s="34" t="str">
        <f>IF(T17&gt;=Parameters!$B$11,"APPROVE","REJECT")</f>
        <v>REJECT</v>
      </c>
      <c r="V17" s="4" t="str">
        <f t="shared" si="5"/>
        <v>YES</v>
      </c>
      <c r="X17" s="33">
        <f>IF(OR($H17&lt;1,$H17&gt;10000),"??",IF($H17&lt;1000,Parameters!$C$3,IF($H17&gt;=5000,Parameters!$C$5,Parameters!$C$4)))</f>
        <v>1</v>
      </c>
      <c r="Y17" s="39">
        <f>IF(OR($I17&lt;18,$I17&gt;70),"??",IF($I17&lt;30,Parameters!$C$7,IF($I17&gt;=50,Parameters!$C$9,Parameters!$C$8)))</f>
        <v>5</v>
      </c>
      <c r="Z17" s="46">
        <f t="shared" si="6"/>
        <v>18</v>
      </c>
      <c r="AA17" s="34" t="str">
        <f>IF(Z17&gt;=Parameters!$C$11,"APPROVE","REJECT")</f>
        <v>APPROVE</v>
      </c>
      <c r="AB17" s="4" t="str">
        <f t="shared" si="7"/>
        <v>NO</v>
      </c>
      <c r="AD17" s="33">
        <f>IF(OR($H17&lt;1,$H17&gt;10000),"??",IF($H17&lt;1000,Parameters!$D$3,IF($H17&gt;=5000,Parameters!$D$5,Parameters!$D$4)))</f>
        <v>0</v>
      </c>
      <c r="AE17" s="39">
        <f>IF(OR($I17&lt;18,$I17&gt;70),"??",IF($I17&lt;30,Parameters!$D$7,IF($I17&gt;=50,Parameters!$D$9,Parameters!$D$8)))</f>
        <v>0</v>
      </c>
      <c r="AF17" s="46">
        <f t="shared" si="8"/>
        <v>12</v>
      </c>
      <c r="AG17" s="34" t="str">
        <f>IF(AF17&gt;=Parameters!$D$11,"APPROVE","REJECT")</f>
        <v>APPROVE</v>
      </c>
      <c r="AH17" s="4" t="str">
        <f t="shared" si="9"/>
        <v>NO</v>
      </c>
    </row>
    <row r="18" spans="1:34" x14ac:dyDescent="0.3">
      <c r="A18" s="4">
        <f>CleanData!A20</f>
        <v>16</v>
      </c>
      <c r="B18" s="8" t="str">
        <f>CleanData!B20</f>
        <v>D Ben-Shaw</v>
      </c>
      <c r="C18" s="5" t="str">
        <f>CleanData!C20</f>
        <v>M</v>
      </c>
      <c r="D18" s="5" t="str">
        <f>CleanData!D20</f>
        <v>FULL</v>
      </c>
      <c r="E18" s="5" t="str">
        <f>CleanData!E20</f>
        <v>RENT</v>
      </c>
      <c r="F18" s="5" t="str">
        <f>CleanData!F20</f>
        <v>LOAN</v>
      </c>
      <c r="G18" s="5" t="str">
        <f>CleanData!G20</f>
        <v>LONG</v>
      </c>
      <c r="H18" s="56">
        <f>CleanData!H20</f>
        <v>1700</v>
      </c>
      <c r="I18" s="5">
        <f>CleanData!I20</f>
        <v>18</v>
      </c>
      <c r="J18" s="5" t="str">
        <f>CleanData!J20</f>
        <v>GOOD</v>
      </c>
      <c r="M18" s="33">
        <f t="shared" si="0"/>
        <v>5</v>
      </c>
      <c r="N18" s="39">
        <f t="shared" si="1"/>
        <v>3</v>
      </c>
      <c r="O18" s="39">
        <f t="shared" si="2"/>
        <v>3</v>
      </c>
      <c r="P18" s="39">
        <f t="shared" si="3"/>
        <v>3</v>
      </c>
      <c r="Q18" s="33"/>
      <c r="R18" s="33">
        <f>IF(OR($H18&lt;1,$H18&gt;10000),"??",IF($H18&lt;1000,Parameters!$B$3,IF($H18&gt;=5000,Parameters!$B$5,Parameters!$B$4)))</f>
        <v>0</v>
      </c>
      <c r="S18" s="39">
        <f>IF(OR($I18&lt;18,$I18&gt;70),"??",IF($I18&lt;30,Parameters!$B$7,IF($I18&gt;=50,Parameters!$B$9,Parameters!$B$8)))</f>
        <v>0</v>
      </c>
      <c r="T18" s="46">
        <f t="shared" si="4"/>
        <v>14</v>
      </c>
      <c r="U18" s="34" t="str">
        <f>IF(T18&gt;=Parameters!$B$11,"APPROVE","REJECT")</f>
        <v>APPROVE</v>
      </c>
      <c r="V18" s="4" t="str">
        <f t="shared" si="5"/>
        <v>YES</v>
      </c>
      <c r="X18" s="33">
        <f>IF(OR($H18&lt;1,$H18&gt;10000),"??",IF($H18&lt;1000,Parameters!$C$3,IF($H18&gt;=5000,Parameters!$C$5,Parameters!$C$4)))</f>
        <v>3</v>
      </c>
      <c r="Y18" s="39">
        <f>IF(OR($I18&lt;18,$I18&gt;70),"??",IF($I18&lt;30,Parameters!$C$7,IF($I18&gt;=50,Parameters!$C$9,Parameters!$C$8)))</f>
        <v>5</v>
      </c>
      <c r="Z18" s="46">
        <f t="shared" si="6"/>
        <v>22</v>
      </c>
      <c r="AA18" s="34" t="str">
        <f>IF(Z18&gt;=Parameters!$C$11,"APPROVE","REJECT")</f>
        <v>APPROVE</v>
      </c>
      <c r="AB18" s="4" t="str">
        <f t="shared" si="7"/>
        <v>YES</v>
      </c>
      <c r="AD18" s="33">
        <f>IF(OR($H18&lt;1,$H18&gt;10000),"??",IF($H18&lt;1000,Parameters!$D$3,IF($H18&gt;=5000,Parameters!$D$5,Parameters!$D$4)))</f>
        <v>0</v>
      </c>
      <c r="AE18" s="39">
        <f>IF(OR($I18&lt;18,$I18&gt;70),"??",IF($I18&lt;30,Parameters!$D$7,IF($I18&gt;=50,Parameters!$D$9,Parameters!$D$8)))</f>
        <v>0</v>
      </c>
      <c r="AF18" s="46">
        <f t="shared" si="8"/>
        <v>14</v>
      </c>
      <c r="AG18" s="34" t="str">
        <f>IF(AF18&gt;=Parameters!$D$11,"APPROVE","REJECT")</f>
        <v>APPROVE</v>
      </c>
      <c r="AH18" s="4" t="str">
        <f t="shared" si="9"/>
        <v>YES</v>
      </c>
    </row>
    <row r="19" spans="1:34" x14ac:dyDescent="0.3">
      <c r="A19" s="4">
        <f>CleanData!A21</f>
        <v>17</v>
      </c>
      <c r="B19" s="8" t="str">
        <f>CleanData!B21</f>
        <v>D Griza-Fridam</v>
      </c>
      <c r="C19" s="5" t="str">
        <f>CleanData!C21</f>
        <v>M</v>
      </c>
      <c r="D19" s="5" t="str">
        <f>CleanData!D21</f>
        <v>FULL</v>
      </c>
      <c r="E19" s="5" t="str">
        <f>CleanData!E21</f>
        <v>RENT</v>
      </c>
      <c r="F19" s="5" t="str">
        <f>CleanData!F21</f>
        <v>LOAN</v>
      </c>
      <c r="G19" s="5" t="str">
        <f>CleanData!G21</f>
        <v>MEDIUM</v>
      </c>
      <c r="H19" s="56">
        <f>CleanData!H21</f>
        <v>4250</v>
      </c>
      <c r="I19" s="5">
        <f>CleanData!I21</f>
        <v>18</v>
      </c>
      <c r="J19" s="5" t="str">
        <f>CleanData!J21</f>
        <v>GOOD</v>
      </c>
      <c r="M19" s="33">
        <f t="shared" si="0"/>
        <v>5</v>
      </c>
      <c r="N19" s="39">
        <f t="shared" si="1"/>
        <v>3</v>
      </c>
      <c r="O19" s="39">
        <f t="shared" si="2"/>
        <v>3</v>
      </c>
      <c r="P19" s="39">
        <f t="shared" si="3"/>
        <v>5</v>
      </c>
      <c r="Q19" s="33"/>
      <c r="R19" s="33">
        <f>IF(OR($H19&lt;1,$H19&gt;10000),"??",IF($H19&lt;1000,Parameters!$B$3,IF($H19&gt;=5000,Parameters!$B$5,Parameters!$B$4)))</f>
        <v>0</v>
      </c>
      <c r="S19" s="39">
        <f>IF(OR($I19&lt;18,$I19&gt;70),"??",IF($I19&lt;30,Parameters!$B$7,IF($I19&gt;=50,Parameters!$B$9,Parameters!$B$8)))</f>
        <v>0</v>
      </c>
      <c r="T19" s="46">
        <f t="shared" si="4"/>
        <v>16</v>
      </c>
      <c r="U19" s="34" t="str">
        <f>IF(T19&gt;=Parameters!$B$11,"APPROVE","REJECT")</f>
        <v>APPROVE</v>
      </c>
      <c r="V19" s="4" t="str">
        <f t="shared" si="5"/>
        <v>YES</v>
      </c>
      <c r="X19" s="33">
        <f>IF(OR($H19&lt;1,$H19&gt;10000),"??",IF($H19&lt;1000,Parameters!$C$3,IF($H19&gt;=5000,Parameters!$C$5,Parameters!$C$4)))</f>
        <v>3</v>
      </c>
      <c r="Y19" s="39">
        <f>IF(OR($I19&lt;18,$I19&gt;70),"??",IF($I19&lt;30,Parameters!$C$7,IF($I19&gt;=50,Parameters!$C$9,Parameters!$C$8)))</f>
        <v>5</v>
      </c>
      <c r="Z19" s="46">
        <f t="shared" si="6"/>
        <v>24</v>
      </c>
      <c r="AA19" s="34" t="str">
        <f>IF(Z19&gt;=Parameters!$C$11,"APPROVE","REJECT")</f>
        <v>APPROVE</v>
      </c>
      <c r="AB19" s="4" t="str">
        <f t="shared" si="7"/>
        <v>YES</v>
      </c>
      <c r="AD19" s="33">
        <f>IF(OR($H19&lt;1,$H19&gt;10000),"??",IF($H19&lt;1000,Parameters!$D$3,IF($H19&gt;=5000,Parameters!$D$5,Parameters!$D$4)))</f>
        <v>0</v>
      </c>
      <c r="AE19" s="39">
        <f>IF(OR($I19&lt;18,$I19&gt;70),"??",IF($I19&lt;30,Parameters!$D$7,IF($I19&gt;=50,Parameters!$D$9,Parameters!$D$8)))</f>
        <v>0</v>
      </c>
      <c r="AF19" s="46">
        <f t="shared" si="8"/>
        <v>16</v>
      </c>
      <c r="AG19" s="34" t="str">
        <f>IF(AF19&gt;=Parameters!$D$11,"APPROVE","REJECT")</f>
        <v>APPROVE</v>
      </c>
      <c r="AH19" s="4" t="str">
        <f t="shared" si="9"/>
        <v>YES</v>
      </c>
    </row>
    <row r="20" spans="1:34" x14ac:dyDescent="0.3">
      <c r="A20" s="4">
        <f>CleanData!A22</f>
        <v>18</v>
      </c>
      <c r="B20" s="8" t="str">
        <f>CleanData!B22</f>
        <v>DC Planne</v>
      </c>
      <c r="C20" s="5" t="str">
        <f>CleanData!C22</f>
        <v>F</v>
      </c>
      <c r="D20" s="5" t="str">
        <f>CleanData!D22</f>
        <v>FULL</v>
      </c>
      <c r="E20" s="5" t="str">
        <f>CleanData!E22</f>
        <v>N</v>
      </c>
      <c r="F20" s="5" t="str">
        <f>CleanData!F22</f>
        <v>N</v>
      </c>
      <c r="G20" s="5" t="str">
        <f>CleanData!G22</f>
        <v>MEDIUM</v>
      </c>
      <c r="H20" s="56">
        <f>CleanData!H22</f>
        <v>800</v>
      </c>
      <c r="I20" s="5">
        <f>CleanData!I22</f>
        <v>58</v>
      </c>
      <c r="J20" s="5" t="str">
        <f>CleanData!J22</f>
        <v>GOOD</v>
      </c>
      <c r="M20" s="33">
        <f t="shared" si="0"/>
        <v>5</v>
      </c>
      <c r="N20" s="39">
        <f t="shared" si="1"/>
        <v>1</v>
      </c>
      <c r="O20" s="39">
        <f t="shared" si="2"/>
        <v>1</v>
      </c>
      <c r="P20" s="39">
        <f t="shared" si="3"/>
        <v>5</v>
      </c>
      <c r="Q20" s="33"/>
      <c r="R20" s="33">
        <f>IF(OR($H20&lt;1,$H20&gt;10000),"??",IF($H20&lt;1000,Parameters!$B$3,IF($H20&gt;=5000,Parameters!$B$5,Parameters!$B$4)))</f>
        <v>0</v>
      </c>
      <c r="S20" s="39">
        <f>IF(OR($I20&lt;18,$I20&gt;70),"??",IF($I20&lt;30,Parameters!$B$7,IF($I20&gt;=50,Parameters!$B$9,Parameters!$B$8)))</f>
        <v>0</v>
      </c>
      <c r="T20" s="46">
        <f t="shared" si="4"/>
        <v>12</v>
      </c>
      <c r="U20" s="34" t="str">
        <f>IF(T20&gt;=Parameters!$B$11,"APPROVE","REJECT")</f>
        <v>REJECT</v>
      </c>
      <c r="V20" s="4" t="str">
        <f t="shared" si="5"/>
        <v>NO</v>
      </c>
      <c r="X20" s="33">
        <f>IF(OR($H20&lt;1,$H20&gt;10000),"??",IF($H20&lt;1000,Parameters!$C$3,IF($H20&gt;=5000,Parameters!$C$5,Parameters!$C$4)))</f>
        <v>1</v>
      </c>
      <c r="Y20" s="39">
        <f>IF(OR($I20&lt;18,$I20&gt;70),"??",IF($I20&lt;30,Parameters!$C$7,IF($I20&gt;=50,Parameters!$C$9,Parameters!$C$8)))</f>
        <v>3</v>
      </c>
      <c r="Z20" s="46">
        <f t="shared" si="6"/>
        <v>16</v>
      </c>
      <c r="AA20" s="34" t="str">
        <f>IF(Z20&gt;=Parameters!$C$11,"APPROVE","REJECT")</f>
        <v>APPROVE</v>
      </c>
      <c r="AB20" s="4" t="str">
        <f t="shared" si="7"/>
        <v>YES</v>
      </c>
      <c r="AD20" s="33">
        <f>IF(OR($H20&lt;1,$H20&gt;10000),"??",IF($H20&lt;1000,Parameters!$D$3,IF($H20&gt;=5000,Parameters!$D$5,Parameters!$D$4)))</f>
        <v>0</v>
      </c>
      <c r="AE20" s="39">
        <f>IF(OR($I20&lt;18,$I20&gt;70),"??",IF($I20&lt;30,Parameters!$D$7,IF($I20&gt;=50,Parameters!$D$9,Parameters!$D$8)))</f>
        <v>0</v>
      </c>
      <c r="AF20" s="46">
        <f t="shared" si="8"/>
        <v>12</v>
      </c>
      <c r="AG20" s="34" t="str">
        <f>IF(AF20&gt;=Parameters!$D$11,"APPROVE","REJECT")</f>
        <v>APPROVE</v>
      </c>
      <c r="AH20" s="4" t="str">
        <f t="shared" si="9"/>
        <v>YES</v>
      </c>
    </row>
    <row r="21" spans="1:34" x14ac:dyDescent="0.3">
      <c r="A21" s="4">
        <f>CleanData!A23</f>
        <v>19</v>
      </c>
      <c r="B21" s="8" t="str">
        <f>CleanData!B23</f>
        <v>Dell Tejjing</v>
      </c>
      <c r="C21" s="5" t="str">
        <f>CleanData!C23</f>
        <v>M</v>
      </c>
      <c r="D21" s="5" t="str">
        <f>CleanData!D23</f>
        <v>N</v>
      </c>
      <c r="E21" s="5" t="str">
        <f>CleanData!E23</f>
        <v>RENT</v>
      </c>
      <c r="F21" s="5" t="str">
        <f>CleanData!F23</f>
        <v>CAR</v>
      </c>
      <c r="G21" s="5" t="str">
        <f>CleanData!G23</f>
        <v>MEDIUM</v>
      </c>
      <c r="H21" s="56">
        <f>CleanData!H23</f>
        <v>750</v>
      </c>
      <c r="I21" s="5">
        <f>CleanData!I23</f>
        <v>21</v>
      </c>
      <c r="J21" s="5" t="str">
        <f>CleanData!J23</f>
        <v>GOOD</v>
      </c>
      <c r="M21" s="33">
        <f t="shared" si="0"/>
        <v>1</v>
      </c>
      <c r="N21" s="39">
        <f t="shared" si="1"/>
        <v>3</v>
      </c>
      <c r="O21" s="39">
        <f t="shared" si="2"/>
        <v>5</v>
      </c>
      <c r="P21" s="39">
        <f t="shared" si="3"/>
        <v>5</v>
      </c>
      <c r="Q21" s="33"/>
      <c r="R21" s="33">
        <f>IF(OR($H21&lt;1,$H21&gt;10000),"??",IF($H21&lt;1000,Parameters!$B$3,IF($H21&gt;=5000,Parameters!$B$5,Parameters!$B$4)))</f>
        <v>0</v>
      </c>
      <c r="S21" s="39">
        <f>IF(OR($I21&lt;18,$I21&gt;70),"??",IF($I21&lt;30,Parameters!$B$7,IF($I21&gt;=50,Parameters!$B$9,Parameters!$B$8)))</f>
        <v>0</v>
      </c>
      <c r="T21" s="46">
        <f t="shared" si="4"/>
        <v>14</v>
      </c>
      <c r="U21" s="34" t="str">
        <f>IF(T21&gt;=Parameters!$B$11,"APPROVE","REJECT")</f>
        <v>APPROVE</v>
      </c>
      <c r="V21" s="4" t="str">
        <f t="shared" si="5"/>
        <v>YES</v>
      </c>
      <c r="X21" s="33">
        <f>IF(OR($H21&lt;1,$H21&gt;10000),"??",IF($H21&lt;1000,Parameters!$C$3,IF($H21&gt;=5000,Parameters!$C$5,Parameters!$C$4)))</f>
        <v>1</v>
      </c>
      <c r="Y21" s="39">
        <f>IF(OR($I21&lt;18,$I21&gt;70),"??",IF($I21&lt;30,Parameters!$C$7,IF($I21&gt;=50,Parameters!$C$9,Parameters!$C$8)))</f>
        <v>5</v>
      </c>
      <c r="Z21" s="46">
        <f t="shared" si="6"/>
        <v>20</v>
      </c>
      <c r="AA21" s="34" t="str">
        <f>IF(Z21&gt;=Parameters!$C$11,"APPROVE","REJECT")</f>
        <v>APPROVE</v>
      </c>
      <c r="AB21" s="4" t="str">
        <f t="shared" si="7"/>
        <v>YES</v>
      </c>
      <c r="AD21" s="33">
        <f>IF(OR($H21&lt;1,$H21&gt;10000),"??",IF($H21&lt;1000,Parameters!$D$3,IF($H21&gt;=5000,Parameters!$D$5,Parameters!$D$4)))</f>
        <v>0</v>
      </c>
      <c r="AE21" s="39">
        <f>IF(OR($I21&lt;18,$I21&gt;70),"??",IF($I21&lt;30,Parameters!$D$7,IF($I21&gt;=50,Parameters!$D$9,Parameters!$D$8)))</f>
        <v>0</v>
      </c>
      <c r="AF21" s="46">
        <f t="shared" si="8"/>
        <v>14</v>
      </c>
      <c r="AG21" s="34" t="str">
        <f>IF(AF21&gt;=Parameters!$D$11,"APPROVE","REJECT")</f>
        <v>APPROVE</v>
      </c>
      <c r="AH21" s="4" t="str">
        <f t="shared" si="9"/>
        <v>YES</v>
      </c>
    </row>
    <row r="22" spans="1:34" x14ac:dyDescent="0.3">
      <c r="A22" s="4">
        <f>CleanData!A24</f>
        <v>20</v>
      </c>
      <c r="B22" s="8" t="str">
        <f>CleanData!B24</f>
        <v>Dai Fersiffi</v>
      </c>
      <c r="C22" s="5" t="str">
        <f>CleanData!C24</f>
        <v>F</v>
      </c>
      <c r="D22" s="5" t="str">
        <f>CleanData!D24</f>
        <v>FULL</v>
      </c>
      <c r="E22" s="5" t="str">
        <f>CleanData!E24</f>
        <v>N</v>
      </c>
      <c r="F22" s="5" t="str">
        <f>CleanData!F24</f>
        <v>N</v>
      </c>
      <c r="G22" s="5" t="str">
        <f>CleanData!G24</f>
        <v>MEDIUM</v>
      </c>
      <c r="H22" s="56">
        <f>CleanData!H24</f>
        <v>650</v>
      </c>
      <c r="I22" s="5">
        <f>CleanData!I24</f>
        <v>33</v>
      </c>
      <c r="J22" s="5" t="str">
        <f>CleanData!J24</f>
        <v>BAD</v>
      </c>
      <c r="M22" s="33">
        <f t="shared" si="0"/>
        <v>5</v>
      </c>
      <c r="N22" s="39">
        <f t="shared" si="1"/>
        <v>1</v>
      </c>
      <c r="O22" s="39">
        <f t="shared" si="2"/>
        <v>1</v>
      </c>
      <c r="P22" s="39">
        <f t="shared" si="3"/>
        <v>5</v>
      </c>
      <c r="Q22" s="33"/>
      <c r="R22" s="33">
        <f>IF(OR($H22&lt;1,$H22&gt;10000),"??",IF($H22&lt;1000,Parameters!$B$3,IF($H22&gt;=5000,Parameters!$B$5,Parameters!$B$4)))</f>
        <v>0</v>
      </c>
      <c r="S22" s="39">
        <f>IF(OR($I22&lt;18,$I22&gt;70),"??",IF($I22&lt;30,Parameters!$B$7,IF($I22&gt;=50,Parameters!$B$9,Parameters!$B$8)))</f>
        <v>0</v>
      </c>
      <c r="T22" s="46">
        <f t="shared" si="4"/>
        <v>12</v>
      </c>
      <c r="U22" s="34" t="str">
        <f>IF(T22&gt;=Parameters!$B$11,"APPROVE","REJECT")</f>
        <v>REJECT</v>
      </c>
      <c r="V22" s="4" t="str">
        <f t="shared" si="5"/>
        <v>YES</v>
      </c>
      <c r="X22" s="33">
        <f>IF(OR($H22&lt;1,$H22&gt;10000),"??",IF($H22&lt;1000,Parameters!$C$3,IF($H22&gt;=5000,Parameters!$C$5,Parameters!$C$4)))</f>
        <v>1</v>
      </c>
      <c r="Y22" s="39">
        <f>IF(OR($I22&lt;18,$I22&gt;70),"??",IF($I22&lt;30,Parameters!$C$7,IF($I22&gt;=50,Parameters!$C$9,Parameters!$C$8)))</f>
        <v>1</v>
      </c>
      <c r="Z22" s="46">
        <f t="shared" si="6"/>
        <v>14</v>
      </c>
      <c r="AA22" s="34" t="str">
        <f>IF(Z22&gt;=Parameters!$C$11,"APPROVE","REJECT")</f>
        <v>REJECT</v>
      </c>
      <c r="AB22" s="4" t="str">
        <f t="shared" si="7"/>
        <v>YES</v>
      </c>
      <c r="AD22" s="33">
        <f>IF(OR($H22&lt;1,$H22&gt;10000),"??",IF($H22&lt;1000,Parameters!$D$3,IF($H22&gt;=5000,Parameters!$D$5,Parameters!$D$4)))</f>
        <v>0</v>
      </c>
      <c r="AE22" s="39">
        <f>IF(OR($I22&lt;18,$I22&gt;70),"??",IF($I22&lt;30,Parameters!$D$7,IF($I22&gt;=50,Parameters!$D$9,Parameters!$D$8)))</f>
        <v>0</v>
      </c>
      <c r="AF22" s="46">
        <f t="shared" si="8"/>
        <v>12</v>
      </c>
      <c r="AG22" s="34" t="str">
        <f>IF(AF22&gt;=Parameters!$D$11,"APPROVE","REJECT")</f>
        <v>APPROVE</v>
      </c>
      <c r="AH22" s="4" t="str">
        <f t="shared" si="9"/>
        <v>NO</v>
      </c>
    </row>
    <row r="23" spans="1:34" x14ac:dyDescent="0.3">
      <c r="A23" s="4">
        <f>CleanData!A25</f>
        <v>21</v>
      </c>
      <c r="B23" s="8" t="str">
        <f>CleanData!B25</f>
        <v>Dick Reecing-Newity</v>
      </c>
      <c r="C23" s="5" t="str">
        <f>CleanData!C25</f>
        <v>M</v>
      </c>
      <c r="D23" s="5" t="str">
        <f>CleanData!D25</f>
        <v>FULL</v>
      </c>
      <c r="E23" s="5" t="str">
        <f>CleanData!E25</f>
        <v>N</v>
      </c>
      <c r="F23" s="5" t="str">
        <f>CleanData!F25</f>
        <v>N</v>
      </c>
      <c r="G23" s="5" t="str">
        <f>CleanData!G25</f>
        <v>SHORT</v>
      </c>
      <c r="H23" s="56">
        <f>CleanData!H25</f>
        <v>10000</v>
      </c>
      <c r="I23" s="5">
        <f>CleanData!I25</f>
        <v>55</v>
      </c>
      <c r="J23" s="5" t="str">
        <f>CleanData!J25</f>
        <v>BAD</v>
      </c>
      <c r="M23" s="33">
        <f t="shared" si="0"/>
        <v>5</v>
      </c>
      <c r="N23" s="39">
        <f t="shared" si="1"/>
        <v>1</v>
      </c>
      <c r="O23" s="39">
        <f t="shared" si="2"/>
        <v>1</v>
      </c>
      <c r="P23" s="39">
        <f t="shared" si="3"/>
        <v>1</v>
      </c>
      <c r="Q23" s="33"/>
      <c r="R23" s="33">
        <f>IF(OR($H23&lt;1,$H23&gt;10000),"??",IF($H23&lt;1000,Parameters!$B$3,IF($H23&gt;=5000,Parameters!$B$5,Parameters!$B$4)))</f>
        <v>0</v>
      </c>
      <c r="S23" s="39">
        <f>IF(OR($I23&lt;18,$I23&gt;70),"??",IF($I23&lt;30,Parameters!$B$7,IF($I23&gt;=50,Parameters!$B$9,Parameters!$B$8)))</f>
        <v>0</v>
      </c>
      <c r="T23" s="46">
        <f t="shared" si="4"/>
        <v>8</v>
      </c>
      <c r="U23" s="34" t="str">
        <f>IF(T23&gt;=Parameters!$B$11,"APPROVE","REJECT")</f>
        <v>REJECT</v>
      </c>
      <c r="V23" s="4" t="str">
        <f t="shared" si="5"/>
        <v>YES</v>
      </c>
      <c r="X23" s="33">
        <f>IF(OR($H23&lt;1,$H23&gt;10000),"??",IF($H23&lt;1000,Parameters!$C$3,IF($H23&gt;=5000,Parameters!$C$5,Parameters!$C$4)))</f>
        <v>5</v>
      </c>
      <c r="Y23" s="39">
        <f>IF(OR($I23&lt;18,$I23&gt;70),"??",IF($I23&lt;30,Parameters!$C$7,IF($I23&gt;=50,Parameters!$C$9,Parameters!$C$8)))</f>
        <v>3</v>
      </c>
      <c r="Z23" s="46">
        <f t="shared" si="6"/>
        <v>16</v>
      </c>
      <c r="AA23" s="34" t="str">
        <f>IF(Z23&gt;=Parameters!$C$11,"APPROVE","REJECT")</f>
        <v>APPROVE</v>
      </c>
      <c r="AB23" s="4" t="str">
        <f t="shared" si="7"/>
        <v>NO</v>
      </c>
      <c r="AD23" s="33">
        <f>IF(OR($H23&lt;1,$H23&gt;10000),"??",IF($H23&lt;1000,Parameters!$D$3,IF($H23&gt;=5000,Parameters!$D$5,Parameters!$D$4)))</f>
        <v>0</v>
      </c>
      <c r="AE23" s="39">
        <f>IF(OR($I23&lt;18,$I23&gt;70),"??",IF($I23&lt;30,Parameters!$D$7,IF($I23&gt;=50,Parameters!$D$9,Parameters!$D$8)))</f>
        <v>0</v>
      </c>
      <c r="AF23" s="46">
        <f t="shared" si="8"/>
        <v>8</v>
      </c>
      <c r="AG23" s="34" t="str">
        <f>IF(AF23&gt;=Parameters!$D$11,"APPROVE","REJECT")</f>
        <v>APPROVE</v>
      </c>
      <c r="AH23" s="4" t="str">
        <f t="shared" si="9"/>
        <v>NO</v>
      </c>
    </row>
    <row r="24" spans="1:34" x14ac:dyDescent="0.3">
      <c r="A24" s="4">
        <f>CleanData!A26</f>
        <v>22</v>
      </c>
      <c r="B24" s="8" t="str">
        <f>CleanData!B26</f>
        <v>Doctor Sprague</v>
      </c>
      <c r="C24" s="5" t="str">
        <f>CleanData!C26</f>
        <v>M</v>
      </c>
      <c r="D24" s="5" t="str">
        <f>CleanData!D26</f>
        <v>FULL</v>
      </c>
      <c r="E24" s="5" t="str">
        <f>CleanData!E26</f>
        <v>RENT</v>
      </c>
      <c r="F24" s="5" t="str">
        <f>CleanData!F26</f>
        <v>LOAN</v>
      </c>
      <c r="G24" s="5" t="str">
        <f>CleanData!G26</f>
        <v>MEDIUM</v>
      </c>
      <c r="H24" s="56">
        <f>CleanData!H26</f>
        <v>2350</v>
      </c>
      <c r="I24" s="5">
        <f>CleanData!I26</f>
        <v>23</v>
      </c>
      <c r="J24" s="5" t="str">
        <f>CleanData!J26</f>
        <v>GOOD</v>
      </c>
      <c r="M24" s="33">
        <f t="shared" si="0"/>
        <v>5</v>
      </c>
      <c r="N24" s="39">
        <f t="shared" si="1"/>
        <v>3</v>
      </c>
      <c r="O24" s="39">
        <f t="shared" si="2"/>
        <v>3</v>
      </c>
      <c r="P24" s="39">
        <f t="shared" si="3"/>
        <v>5</v>
      </c>
      <c r="Q24" s="33"/>
      <c r="R24" s="33">
        <f>IF(OR($H24&lt;1,$H24&gt;10000),"??",IF($H24&lt;1000,Parameters!$B$3,IF($H24&gt;=5000,Parameters!$B$5,Parameters!$B$4)))</f>
        <v>0</v>
      </c>
      <c r="S24" s="39">
        <f>IF(OR($I24&lt;18,$I24&gt;70),"??",IF($I24&lt;30,Parameters!$B$7,IF($I24&gt;=50,Parameters!$B$9,Parameters!$B$8)))</f>
        <v>0</v>
      </c>
      <c r="T24" s="46">
        <f t="shared" si="4"/>
        <v>16</v>
      </c>
      <c r="U24" s="34" t="str">
        <f>IF(T24&gt;=Parameters!$B$11,"APPROVE","REJECT")</f>
        <v>APPROVE</v>
      </c>
      <c r="V24" s="4" t="str">
        <f t="shared" si="5"/>
        <v>YES</v>
      </c>
      <c r="X24" s="33">
        <f>IF(OR($H24&lt;1,$H24&gt;10000),"??",IF($H24&lt;1000,Parameters!$C$3,IF($H24&gt;=5000,Parameters!$C$5,Parameters!$C$4)))</f>
        <v>3</v>
      </c>
      <c r="Y24" s="39">
        <f>IF(OR($I24&lt;18,$I24&gt;70),"??",IF($I24&lt;30,Parameters!$C$7,IF($I24&gt;=50,Parameters!$C$9,Parameters!$C$8)))</f>
        <v>5</v>
      </c>
      <c r="Z24" s="46">
        <f t="shared" si="6"/>
        <v>24</v>
      </c>
      <c r="AA24" s="34" t="str">
        <f>IF(Z24&gt;=Parameters!$C$11,"APPROVE","REJECT")</f>
        <v>APPROVE</v>
      </c>
      <c r="AB24" s="4" t="str">
        <f t="shared" si="7"/>
        <v>YES</v>
      </c>
      <c r="AD24" s="33">
        <f>IF(OR($H24&lt;1,$H24&gt;10000),"??",IF($H24&lt;1000,Parameters!$D$3,IF($H24&gt;=5000,Parameters!$D$5,Parameters!$D$4)))</f>
        <v>0</v>
      </c>
      <c r="AE24" s="39">
        <f>IF(OR($I24&lt;18,$I24&gt;70),"??",IF($I24&lt;30,Parameters!$D$7,IF($I24&gt;=50,Parameters!$D$9,Parameters!$D$8)))</f>
        <v>0</v>
      </c>
      <c r="AF24" s="46">
        <f t="shared" si="8"/>
        <v>16</v>
      </c>
      <c r="AG24" s="34" t="str">
        <f>IF(AF24&gt;=Parameters!$D$11,"APPROVE","REJECT")</f>
        <v>APPROVE</v>
      </c>
      <c r="AH24" s="4" t="str">
        <f t="shared" si="9"/>
        <v>YES</v>
      </c>
    </row>
    <row r="25" spans="1:34" x14ac:dyDescent="0.3">
      <c r="A25" s="4">
        <f>CleanData!A27</f>
        <v>23</v>
      </c>
      <c r="B25" s="8" t="str">
        <f>CleanData!B27</f>
        <v>DV Asian</v>
      </c>
      <c r="C25" s="5" t="str">
        <f>CleanData!C27</f>
        <v>F</v>
      </c>
      <c r="D25" s="5" t="str">
        <f>CleanData!D27</f>
        <v>FULL</v>
      </c>
      <c r="E25" s="5" t="str">
        <f>CleanData!E27</f>
        <v>RENT</v>
      </c>
      <c r="F25" s="5" t="str">
        <f>CleanData!F27</f>
        <v>LOAN</v>
      </c>
      <c r="G25" s="5" t="str">
        <f>CleanData!G27</f>
        <v>MEDIUM</v>
      </c>
      <c r="H25" s="56">
        <f>CleanData!H27</f>
        <v>700</v>
      </c>
      <c r="I25" s="5">
        <f>CleanData!I27</f>
        <v>26</v>
      </c>
      <c r="J25" s="5" t="str">
        <f>CleanData!J27</f>
        <v>GOOD</v>
      </c>
      <c r="M25" s="33">
        <f t="shared" si="0"/>
        <v>5</v>
      </c>
      <c r="N25" s="39">
        <f t="shared" si="1"/>
        <v>3</v>
      </c>
      <c r="O25" s="39">
        <f t="shared" si="2"/>
        <v>3</v>
      </c>
      <c r="P25" s="39">
        <f t="shared" si="3"/>
        <v>5</v>
      </c>
      <c r="Q25" s="33"/>
      <c r="R25" s="33">
        <f>IF(OR($H25&lt;1,$H25&gt;10000),"??",IF($H25&lt;1000,Parameters!$B$3,IF($H25&gt;=5000,Parameters!$B$5,Parameters!$B$4)))</f>
        <v>0</v>
      </c>
      <c r="S25" s="39">
        <f>IF(OR($I25&lt;18,$I25&gt;70),"??",IF($I25&lt;30,Parameters!$B$7,IF($I25&gt;=50,Parameters!$B$9,Parameters!$B$8)))</f>
        <v>0</v>
      </c>
      <c r="T25" s="46">
        <f t="shared" si="4"/>
        <v>16</v>
      </c>
      <c r="U25" s="34" t="str">
        <f>IF(T25&gt;=Parameters!$B$11,"APPROVE","REJECT")</f>
        <v>APPROVE</v>
      </c>
      <c r="V25" s="4" t="str">
        <f t="shared" si="5"/>
        <v>YES</v>
      </c>
      <c r="X25" s="33">
        <f>IF(OR($H25&lt;1,$H25&gt;10000),"??",IF($H25&lt;1000,Parameters!$C$3,IF($H25&gt;=5000,Parameters!$C$5,Parameters!$C$4)))</f>
        <v>1</v>
      </c>
      <c r="Y25" s="39">
        <f>IF(OR($I25&lt;18,$I25&gt;70),"??",IF($I25&lt;30,Parameters!$C$7,IF($I25&gt;=50,Parameters!$C$9,Parameters!$C$8)))</f>
        <v>5</v>
      </c>
      <c r="Z25" s="46">
        <f t="shared" si="6"/>
        <v>22</v>
      </c>
      <c r="AA25" s="34" t="str">
        <f>IF(Z25&gt;=Parameters!$C$11,"APPROVE","REJECT")</f>
        <v>APPROVE</v>
      </c>
      <c r="AB25" s="4" t="str">
        <f t="shared" si="7"/>
        <v>YES</v>
      </c>
      <c r="AD25" s="33">
        <f>IF(OR($H25&lt;1,$H25&gt;10000),"??",IF($H25&lt;1000,Parameters!$D$3,IF($H25&gt;=5000,Parameters!$D$5,Parameters!$D$4)))</f>
        <v>0</v>
      </c>
      <c r="AE25" s="39">
        <f>IF(OR($I25&lt;18,$I25&gt;70),"??",IF($I25&lt;30,Parameters!$D$7,IF($I25&gt;=50,Parameters!$D$9,Parameters!$D$8)))</f>
        <v>0</v>
      </c>
      <c r="AF25" s="46">
        <f t="shared" si="8"/>
        <v>16</v>
      </c>
      <c r="AG25" s="34" t="str">
        <f>IF(AF25&gt;=Parameters!$D$11,"APPROVE","REJECT")</f>
        <v>APPROVE</v>
      </c>
      <c r="AH25" s="4" t="str">
        <f t="shared" si="9"/>
        <v>YES</v>
      </c>
    </row>
    <row r="26" spans="1:34" x14ac:dyDescent="0.3">
      <c r="A26" s="4">
        <f>CleanData!A28</f>
        <v>24</v>
      </c>
      <c r="B26" s="8" t="str">
        <f>CleanData!B28</f>
        <v>E Toze-Lhemmer</v>
      </c>
      <c r="C26" s="5" t="str">
        <f>CleanData!C28</f>
        <v>F</v>
      </c>
      <c r="D26" s="5" t="str">
        <f>CleanData!D28</f>
        <v>FULL</v>
      </c>
      <c r="E26" s="5" t="str">
        <f>CleanData!E28</f>
        <v>HOME</v>
      </c>
      <c r="F26" s="5" t="str">
        <f>CleanData!F28</f>
        <v>N</v>
      </c>
      <c r="G26" s="5" t="str">
        <f>CleanData!G28</f>
        <v>MEDIUM</v>
      </c>
      <c r="H26" s="56">
        <f>CleanData!H28</f>
        <v>1250</v>
      </c>
      <c r="I26" s="5">
        <f>CleanData!I28</f>
        <v>37</v>
      </c>
      <c r="J26" s="5" t="str">
        <f>CleanData!J28</f>
        <v>GOOD</v>
      </c>
      <c r="M26" s="33">
        <f t="shared" si="0"/>
        <v>5</v>
      </c>
      <c r="N26" s="39">
        <f t="shared" si="1"/>
        <v>5</v>
      </c>
      <c r="O26" s="39">
        <f t="shared" si="2"/>
        <v>1</v>
      </c>
      <c r="P26" s="39">
        <f t="shared" si="3"/>
        <v>5</v>
      </c>
      <c r="Q26" s="33"/>
      <c r="R26" s="33">
        <f>IF(OR($H26&lt;1,$H26&gt;10000),"??",IF($H26&lt;1000,Parameters!$B$3,IF($H26&gt;=5000,Parameters!$B$5,Parameters!$B$4)))</f>
        <v>0</v>
      </c>
      <c r="S26" s="39">
        <f>IF(OR($I26&lt;18,$I26&gt;70),"??",IF($I26&lt;30,Parameters!$B$7,IF($I26&gt;=50,Parameters!$B$9,Parameters!$B$8)))</f>
        <v>0</v>
      </c>
      <c r="T26" s="46">
        <f t="shared" si="4"/>
        <v>16</v>
      </c>
      <c r="U26" s="34" t="str">
        <f>IF(T26&gt;=Parameters!$B$11,"APPROVE","REJECT")</f>
        <v>APPROVE</v>
      </c>
      <c r="V26" s="4" t="str">
        <f t="shared" si="5"/>
        <v>YES</v>
      </c>
      <c r="X26" s="33">
        <f>IF(OR($H26&lt;1,$H26&gt;10000),"??",IF($H26&lt;1000,Parameters!$C$3,IF($H26&gt;=5000,Parameters!$C$5,Parameters!$C$4)))</f>
        <v>3</v>
      </c>
      <c r="Y26" s="39">
        <f>IF(OR($I26&lt;18,$I26&gt;70),"??",IF($I26&lt;30,Parameters!$C$7,IF($I26&gt;=50,Parameters!$C$9,Parameters!$C$8)))</f>
        <v>1</v>
      </c>
      <c r="Z26" s="46">
        <f t="shared" si="6"/>
        <v>20</v>
      </c>
      <c r="AA26" s="34" t="str">
        <f>IF(Z26&gt;=Parameters!$C$11,"APPROVE","REJECT")</f>
        <v>APPROVE</v>
      </c>
      <c r="AB26" s="4" t="str">
        <f t="shared" si="7"/>
        <v>YES</v>
      </c>
      <c r="AD26" s="33">
        <f>IF(OR($H26&lt;1,$H26&gt;10000),"??",IF($H26&lt;1000,Parameters!$D$3,IF($H26&gt;=5000,Parameters!$D$5,Parameters!$D$4)))</f>
        <v>0</v>
      </c>
      <c r="AE26" s="39">
        <f>IF(OR($I26&lt;18,$I26&gt;70),"??",IF($I26&lt;30,Parameters!$D$7,IF($I26&gt;=50,Parameters!$D$9,Parameters!$D$8)))</f>
        <v>0</v>
      </c>
      <c r="AF26" s="46">
        <f t="shared" si="8"/>
        <v>16</v>
      </c>
      <c r="AG26" s="34" t="str">
        <f>IF(AF26&gt;=Parameters!$D$11,"APPROVE","REJECT")</f>
        <v>APPROVE</v>
      </c>
      <c r="AH26" s="4" t="str">
        <f t="shared" si="9"/>
        <v>YES</v>
      </c>
    </row>
    <row r="27" spans="1:34" x14ac:dyDescent="0.3">
      <c r="A27" s="4">
        <f>CleanData!A29</f>
        <v>25</v>
      </c>
      <c r="B27" s="8" t="str">
        <f>CleanData!B29</f>
        <v>ELT Phifdine</v>
      </c>
      <c r="C27" s="5" t="str">
        <f>CleanData!C29</f>
        <v>F</v>
      </c>
      <c r="D27" s="5" t="str">
        <f>CleanData!D29</f>
        <v>FULL</v>
      </c>
      <c r="E27" s="5" t="str">
        <f>CleanData!E29</f>
        <v>RENT</v>
      </c>
      <c r="F27" s="5" t="str">
        <f>CleanData!F29</f>
        <v>N</v>
      </c>
      <c r="G27" s="5" t="str">
        <f>CleanData!G29</f>
        <v>MEDIUM</v>
      </c>
      <c r="H27" s="56">
        <f>CleanData!H29</f>
        <v>6650</v>
      </c>
      <c r="I27" s="5">
        <f>CleanData!I29</f>
        <v>18</v>
      </c>
      <c r="J27" s="5" t="str">
        <f>CleanData!J29</f>
        <v>BAD</v>
      </c>
      <c r="M27" s="33">
        <f t="shared" si="0"/>
        <v>5</v>
      </c>
      <c r="N27" s="39">
        <f t="shared" si="1"/>
        <v>3</v>
      </c>
      <c r="O27" s="39">
        <f t="shared" si="2"/>
        <v>1</v>
      </c>
      <c r="P27" s="39">
        <f t="shared" si="3"/>
        <v>5</v>
      </c>
      <c r="Q27" s="33"/>
      <c r="R27" s="33">
        <f>IF(OR($H27&lt;1,$H27&gt;10000),"??",IF($H27&lt;1000,Parameters!$B$3,IF($H27&gt;=5000,Parameters!$B$5,Parameters!$B$4)))</f>
        <v>0</v>
      </c>
      <c r="S27" s="39">
        <f>IF(OR($I27&lt;18,$I27&gt;70),"??",IF($I27&lt;30,Parameters!$B$7,IF($I27&gt;=50,Parameters!$B$9,Parameters!$B$8)))</f>
        <v>0</v>
      </c>
      <c r="T27" s="46">
        <f t="shared" si="4"/>
        <v>14</v>
      </c>
      <c r="U27" s="34" t="str">
        <f>IF(T27&gt;=Parameters!$B$11,"APPROVE","REJECT")</f>
        <v>APPROVE</v>
      </c>
      <c r="V27" s="4" t="str">
        <f t="shared" si="5"/>
        <v>NO</v>
      </c>
      <c r="X27" s="33">
        <f>IF(OR($H27&lt;1,$H27&gt;10000),"??",IF($H27&lt;1000,Parameters!$C$3,IF($H27&gt;=5000,Parameters!$C$5,Parameters!$C$4)))</f>
        <v>5</v>
      </c>
      <c r="Y27" s="39">
        <f>IF(OR($I27&lt;18,$I27&gt;70),"??",IF($I27&lt;30,Parameters!$C$7,IF($I27&gt;=50,Parameters!$C$9,Parameters!$C$8)))</f>
        <v>5</v>
      </c>
      <c r="Z27" s="46">
        <f t="shared" si="6"/>
        <v>24</v>
      </c>
      <c r="AA27" s="34" t="str">
        <f>IF(Z27&gt;=Parameters!$C$11,"APPROVE","REJECT")</f>
        <v>APPROVE</v>
      </c>
      <c r="AB27" s="4" t="str">
        <f t="shared" si="7"/>
        <v>NO</v>
      </c>
      <c r="AD27" s="33">
        <f>IF(OR($H27&lt;1,$H27&gt;10000),"??",IF($H27&lt;1000,Parameters!$D$3,IF($H27&gt;=5000,Parameters!$D$5,Parameters!$D$4)))</f>
        <v>0</v>
      </c>
      <c r="AE27" s="39">
        <f>IF(OR($I27&lt;18,$I27&gt;70),"??",IF($I27&lt;30,Parameters!$D$7,IF($I27&gt;=50,Parameters!$D$9,Parameters!$D$8)))</f>
        <v>0</v>
      </c>
      <c r="AF27" s="46">
        <f t="shared" si="8"/>
        <v>14</v>
      </c>
      <c r="AG27" s="34" t="str">
        <f>IF(AF27&gt;=Parameters!$D$11,"APPROVE","REJECT")</f>
        <v>APPROVE</v>
      </c>
      <c r="AH27" s="4" t="str">
        <f t="shared" si="9"/>
        <v>NO</v>
      </c>
    </row>
    <row r="28" spans="1:34" x14ac:dyDescent="0.3">
      <c r="A28" s="4">
        <f>CleanData!A30</f>
        <v>26</v>
      </c>
      <c r="B28" s="8" t="str">
        <f>CleanData!B30</f>
        <v>Fred Ington</v>
      </c>
      <c r="C28" s="5" t="str">
        <f>CleanData!C30</f>
        <v>M</v>
      </c>
      <c r="D28" s="5" t="str">
        <f>CleanData!D30</f>
        <v>N</v>
      </c>
      <c r="E28" s="5" t="str">
        <f>CleanData!E30</f>
        <v>HOME</v>
      </c>
      <c r="F28" s="5" t="str">
        <f>CleanData!F30</f>
        <v>CAR</v>
      </c>
      <c r="G28" s="5" t="str">
        <f>CleanData!G30</f>
        <v>MEDIUM</v>
      </c>
      <c r="H28" s="56">
        <f>CleanData!H30</f>
        <v>1300</v>
      </c>
      <c r="I28" s="5">
        <f>CleanData!I30</f>
        <v>28</v>
      </c>
      <c r="J28" s="5" t="str">
        <f>CleanData!J30</f>
        <v>GOOD</v>
      </c>
      <c r="M28" s="33">
        <f t="shared" si="0"/>
        <v>1</v>
      </c>
      <c r="N28" s="39">
        <f t="shared" si="1"/>
        <v>5</v>
      </c>
      <c r="O28" s="39">
        <f t="shared" si="2"/>
        <v>5</v>
      </c>
      <c r="P28" s="39">
        <f t="shared" si="3"/>
        <v>5</v>
      </c>
      <c r="Q28" s="33"/>
      <c r="R28" s="33">
        <f>IF(OR($H28&lt;1,$H28&gt;10000),"??",IF($H28&lt;1000,Parameters!$B$3,IF($H28&gt;=5000,Parameters!$B$5,Parameters!$B$4)))</f>
        <v>0</v>
      </c>
      <c r="S28" s="39">
        <f>IF(OR($I28&lt;18,$I28&gt;70),"??",IF($I28&lt;30,Parameters!$B$7,IF($I28&gt;=50,Parameters!$B$9,Parameters!$B$8)))</f>
        <v>0</v>
      </c>
      <c r="T28" s="46">
        <f t="shared" si="4"/>
        <v>16</v>
      </c>
      <c r="U28" s="34" t="str">
        <f>IF(T28&gt;=Parameters!$B$11,"APPROVE","REJECT")</f>
        <v>APPROVE</v>
      </c>
      <c r="V28" s="4" t="str">
        <f t="shared" si="5"/>
        <v>YES</v>
      </c>
      <c r="X28" s="33">
        <f>IF(OR($H28&lt;1,$H28&gt;10000),"??",IF($H28&lt;1000,Parameters!$C$3,IF($H28&gt;=5000,Parameters!$C$5,Parameters!$C$4)))</f>
        <v>3</v>
      </c>
      <c r="Y28" s="39">
        <f>IF(OR($I28&lt;18,$I28&gt;70),"??",IF($I28&lt;30,Parameters!$C$7,IF($I28&gt;=50,Parameters!$C$9,Parameters!$C$8)))</f>
        <v>5</v>
      </c>
      <c r="Z28" s="46">
        <f t="shared" si="6"/>
        <v>24</v>
      </c>
      <c r="AA28" s="34" t="str">
        <f>IF(Z28&gt;=Parameters!$C$11,"APPROVE","REJECT")</f>
        <v>APPROVE</v>
      </c>
      <c r="AB28" s="4" t="str">
        <f t="shared" si="7"/>
        <v>YES</v>
      </c>
      <c r="AD28" s="33">
        <f>IF(OR($H28&lt;1,$H28&gt;10000),"??",IF($H28&lt;1000,Parameters!$D$3,IF($H28&gt;=5000,Parameters!$D$5,Parameters!$D$4)))</f>
        <v>0</v>
      </c>
      <c r="AE28" s="39">
        <f>IF(OR($I28&lt;18,$I28&gt;70),"??",IF($I28&lt;30,Parameters!$D$7,IF($I28&gt;=50,Parameters!$D$9,Parameters!$D$8)))</f>
        <v>0</v>
      </c>
      <c r="AF28" s="46">
        <f t="shared" si="8"/>
        <v>16</v>
      </c>
      <c r="AG28" s="34" t="str">
        <f>IF(AF28&gt;=Parameters!$D$11,"APPROVE","REJECT")</f>
        <v>APPROVE</v>
      </c>
      <c r="AH28" s="4" t="str">
        <f t="shared" si="9"/>
        <v>YES</v>
      </c>
    </row>
    <row r="29" spans="1:34" x14ac:dyDescent="0.3">
      <c r="A29" s="4">
        <f>CleanData!A31</f>
        <v>27</v>
      </c>
      <c r="B29" s="8" t="str">
        <f>CleanData!B31</f>
        <v>Fun Ding</v>
      </c>
      <c r="C29" s="5" t="str">
        <f>CleanData!C31</f>
        <v>M</v>
      </c>
      <c r="D29" s="5" t="str">
        <f>CleanData!D31</f>
        <v>FULL</v>
      </c>
      <c r="E29" s="5" t="str">
        <f>CleanData!E31</f>
        <v>N</v>
      </c>
      <c r="F29" s="5" t="str">
        <f>CleanData!F31</f>
        <v>LOAN</v>
      </c>
      <c r="G29" s="5" t="str">
        <f>CleanData!G31</f>
        <v>LONG</v>
      </c>
      <c r="H29" s="56">
        <f>CleanData!H31</f>
        <v>250</v>
      </c>
      <c r="I29" s="5">
        <f>CleanData!I31</f>
        <v>59</v>
      </c>
      <c r="J29" s="5" t="str">
        <f>CleanData!J31</f>
        <v>GOOD</v>
      </c>
      <c r="M29" s="33">
        <f t="shared" si="0"/>
        <v>5</v>
      </c>
      <c r="N29" s="39">
        <f t="shared" si="1"/>
        <v>1</v>
      </c>
      <c r="O29" s="39">
        <f t="shared" si="2"/>
        <v>3</v>
      </c>
      <c r="P29" s="39">
        <f t="shared" si="3"/>
        <v>3</v>
      </c>
      <c r="Q29" s="33"/>
      <c r="R29" s="33">
        <f>IF(OR($H29&lt;1,$H29&gt;10000),"??",IF($H29&lt;1000,Parameters!$B$3,IF($H29&gt;=5000,Parameters!$B$5,Parameters!$B$4)))</f>
        <v>0</v>
      </c>
      <c r="S29" s="39">
        <f>IF(OR($I29&lt;18,$I29&gt;70),"??",IF($I29&lt;30,Parameters!$B$7,IF($I29&gt;=50,Parameters!$B$9,Parameters!$B$8)))</f>
        <v>0</v>
      </c>
      <c r="T29" s="46">
        <f t="shared" si="4"/>
        <v>12</v>
      </c>
      <c r="U29" s="34" t="str">
        <f>IF(T29&gt;=Parameters!$B$11,"APPROVE","REJECT")</f>
        <v>REJECT</v>
      </c>
      <c r="V29" s="4" t="str">
        <f t="shared" si="5"/>
        <v>NO</v>
      </c>
      <c r="X29" s="33">
        <f>IF(OR($H29&lt;1,$H29&gt;10000),"??",IF($H29&lt;1000,Parameters!$C$3,IF($H29&gt;=5000,Parameters!$C$5,Parameters!$C$4)))</f>
        <v>1</v>
      </c>
      <c r="Y29" s="39">
        <f>IF(OR($I29&lt;18,$I29&gt;70),"??",IF($I29&lt;30,Parameters!$C$7,IF($I29&gt;=50,Parameters!$C$9,Parameters!$C$8)))</f>
        <v>3</v>
      </c>
      <c r="Z29" s="46">
        <f t="shared" si="6"/>
        <v>16</v>
      </c>
      <c r="AA29" s="34" t="str">
        <f>IF(Z29&gt;=Parameters!$C$11,"APPROVE","REJECT")</f>
        <v>APPROVE</v>
      </c>
      <c r="AB29" s="4" t="str">
        <f t="shared" si="7"/>
        <v>YES</v>
      </c>
      <c r="AD29" s="33">
        <f>IF(OR($H29&lt;1,$H29&gt;10000),"??",IF($H29&lt;1000,Parameters!$D$3,IF($H29&gt;=5000,Parameters!$D$5,Parameters!$D$4)))</f>
        <v>0</v>
      </c>
      <c r="AE29" s="39">
        <f>IF(OR($I29&lt;18,$I29&gt;70),"??",IF($I29&lt;30,Parameters!$D$7,IF($I29&gt;=50,Parameters!$D$9,Parameters!$D$8)))</f>
        <v>0</v>
      </c>
      <c r="AF29" s="46">
        <f t="shared" si="8"/>
        <v>12</v>
      </c>
      <c r="AG29" s="34" t="str">
        <f>IF(AF29&gt;=Parameters!$D$11,"APPROVE","REJECT")</f>
        <v>APPROVE</v>
      </c>
      <c r="AH29" s="4" t="str">
        <f t="shared" si="9"/>
        <v>YES</v>
      </c>
    </row>
    <row r="30" spans="1:34" x14ac:dyDescent="0.3">
      <c r="A30" s="4">
        <f>CleanData!A32</f>
        <v>28</v>
      </c>
      <c r="B30" s="8" t="str">
        <f>CleanData!B32</f>
        <v>General Riezning</v>
      </c>
      <c r="C30" s="5" t="str">
        <f>CleanData!C32</f>
        <v>M</v>
      </c>
      <c r="D30" s="5" t="str">
        <f>CleanData!D32</f>
        <v>FULL</v>
      </c>
      <c r="E30" s="5" t="str">
        <f>CleanData!E32</f>
        <v>N</v>
      </c>
      <c r="F30" s="5" t="str">
        <f>CleanData!F32</f>
        <v>CAR</v>
      </c>
      <c r="G30" s="5" t="str">
        <f>CleanData!G32</f>
        <v>MEDIUM</v>
      </c>
      <c r="H30" s="56">
        <f>CleanData!H32</f>
        <v>250</v>
      </c>
      <c r="I30" s="5">
        <f>CleanData!I32</f>
        <v>31</v>
      </c>
      <c r="J30" s="5" t="str">
        <f>CleanData!J32</f>
        <v>GOOD</v>
      </c>
      <c r="M30" s="33">
        <f t="shared" si="0"/>
        <v>5</v>
      </c>
      <c r="N30" s="39">
        <f t="shared" si="1"/>
        <v>1</v>
      </c>
      <c r="O30" s="39">
        <f t="shared" si="2"/>
        <v>5</v>
      </c>
      <c r="P30" s="39">
        <f t="shared" si="3"/>
        <v>5</v>
      </c>
      <c r="Q30" s="33"/>
      <c r="R30" s="33">
        <f>IF(OR($H30&lt;1,$H30&gt;10000),"??",IF($H30&lt;1000,Parameters!$B$3,IF($H30&gt;=5000,Parameters!$B$5,Parameters!$B$4)))</f>
        <v>0</v>
      </c>
      <c r="S30" s="39">
        <f>IF(OR($I30&lt;18,$I30&gt;70),"??",IF($I30&lt;30,Parameters!$B$7,IF($I30&gt;=50,Parameters!$B$9,Parameters!$B$8)))</f>
        <v>0</v>
      </c>
      <c r="T30" s="46">
        <f t="shared" si="4"/>
        <v>16</v>
      </c>
      <c r="U30" s="34" t="str">
        <f>IF(T30&gt;=Parameters!$B$11,"APPROVE","REJECT")</f>
        <v>APPROVE</v>
      </c>
      <c r="V30" s="4" t="str">
        <f t="shared" si="5"/>
        <v>YES</v>
      </c>
      <c r="X30" s="33">
        <f>IF(OR($H30&lt;1,$H30&gt;10000),"??",IF($H30&lt;1000,Parameters!$C$3,IF($H30&gt;=5000,Parameters!$C$5,Parameters!$C$4)))</f>
        <v>1</v>
      </c>
      <c r="Y30" s="39">
        <f>IF(OR($I30&lt;18,$I30&gt;70),"??",IF($I30&lt;30,Parameters!$C$7,IF($I30&gt;=50,Parameters!$C$9,Parameters!$C$8)))</f>
        <v>1</v>
      </c>
      <c r="Z30" s="46">
        <f t="shared" si="6"/>
        <v>18</v>
      </c>
      <c r="AA30" s="34" t="str">
        <f>IF(Z30&gt;=Parameters!$C$11,"APPROVE","REJECT")</f>
        <v>APPROVE</v>
      </c>
      <c r="AB30" s="4" t="str">
        <f t="shared" si="7"/>
        <v>YES</v>
      </c>
      <c r="AD30" s="33">
        <f>IF(OR($H30&lt;1,$H30&gt;10000),"??",IF($H30&lt;1000,Parameters!$D$3,IF($H30&gt;=5000,Parameters!$D$5,Parameters!$D$4)))</f>
        <v>0</v>
      </c>
      <c r="AE30" s="39">
        <f>IF(OR($I30&lt;18,$I30&gt;70),"??",IF($I30&lt;30,Parameters!$D$7,IF($I30&gt;=50,Parameters!$D$9,Parameters!$D$8)))</f>
        <v>0</v>
      </c>
      <c r="AF30" s="46">
        <f t="shared" si="8"/>
        <v>16</v>
      </c>
      <c r="AG30" s="34" t="str">
        <f>IF(AF30&gt;=Parameters!$D$11,"APPROVE","REJECT")</f>
        <v>APPROVE</v>
      </c>
      <c r="AH30" s="4" t="str">
        <f t="shared" si="9"/>
        <v>YES</v>
      </c>
    </row>
    <row r="31" spans="1:34" x14ac:dyDescent="0.3">
      <c r="A31" s="4">
        <f>CleanData!A33</f>
        <v>29</v>
      </c>
      <c r="B31" s="8" t="str">
        <f>CleanData!B33</f>
        <v>Gert Zarnov</v>
      </c>
      <c r="C31" s="5" t="str">
        <f>CleanData!C33</f>
        <v>M</v>
      </c>
      <c r="D31" s="5" t="str">
        <f>CleanData!D33</f>
        <v>FULL</v>
      </c>
      <c r="E31" s="5" t="str">
        <f>CleanData!E33</f>
        <v>RENT</v>
      </c>
      <c r="F31" s="5" t="str">
        <f>CleanData!F33</f>
        <v>N</v>
      </c>
      <c r="G31" s="5" t="str">
        <f>CleanData!G33</f>
        <v>MEDIUM</v>
      </c>
      <c r="H31" s="56">
        <f>CleanData!H33</f>
        <v>3900</v>
      </c>
      <c r="I31" s="5">
        <f>CleanData!I33</f>
        <v>24</v>
      </c>
      <c r="J31" s="5" t="str">
        <f>CleanData!J33</f>
        <v>GOOD</v>
      </c>
      <c r="M31" s="33">
        <f t="shared" si="0"/>
        <v>5</v>
      </c>
      <c r="N31" s="39">
        <f t="shared" si="1"/>
        <v>3</v>
      </c>
      <c r="O31" s="39">
        <f t="shared" si="2"/>
        <v>1</v>
      </c>
      <c r="P31" s="39">
        <f t="shared" si="3"/>
        <v>5</v>
      </c>
      <c r="Q31" s="33"/>
      <c r="R31" s="33">
        <f>IF(OR($H31&lt;1,$H31&gt;10000),"??",IF($H31&lt;1000,Parameters!$B$3,IF($H31&gt;=5000,Parameters!$B$5,Parameters!$B$4)))</f>
        <v>0</v>
      </c>
      <c r="S31" s="39">
        <f>IF(OR($I31&lt;18,$I31&gt;70),"??",IF($I31&lt;30,Parameters!$B$7,IF($I31&gt;=50,Parameters!$B$9,Parameters!$B$8)))</f>
        <v>0</v>
      </c>
      <c r="T31" s="46">
        <f t="shared" si="4"/>
        <v>14</v>
      </c>
      <c r="U31" s="34" t="str">
        <f>IF(T31&gt;=Parameters!$B$11,"APPROVE","REJECT")</f>
        <v>APPROVE</v>
      </c>
      <c r="V31" s="4" t="str">
        <f t="shared" si="5"/>
        <v>YES</v>
      </c>
      <c r="X31" s="33">
        <f>IF(OR($H31&lt;1,$H31&gt;10000),"??",IF($H31&lt;1000,Parameters!$C$3,IF($H31&gt;=5000,Parameters!$C$5,Parameters!$C$4)))</f>
        <v>3</v>
      </c>
      <c r="Y31" s="39">
        <f>IF(OR($I31&lt;18,$I31&gt;70),"??",IF($I31&lt;30,Parameters!$C$7,IF($I31&gt;=50,Parameters!$C$9,Parameters!$C$8)))</f>
        <v>5</v>
      </c>
      <c r="Z31" s="46">
        <f t="shared" si="6"/>
        <v>22</v>
      </c>
      <c r="AA31" s="34" t="str">
        <f>IF(Z31&gt;=Parameters!$C$11,"APPROVE","REJECT")</f>
        <v>APPROVE</v>
      </c>
      <c r="AB31" s="4" t="str">
        <f t="shared" si="7"/>
        <v>YES</v>
      </c>
      <c r="AD31" s="33">
        <f>IF(OR($H31&lt;1,$H31&gt;10000),"??",IF($H31&lt;1000,Parameters!$D$3,IF($H31&gt;=5000,Parameters!$D$5,Parameters!$D$4)))</f>
        <v>0</v>
      </c>
      <c r="AE31" s="39">
        <f>IF(OR($I31&lt;18,$I31&gt;70),"??",IF($I31&lt;30,Parameters!$D$7,IF($I31&gt;=50,Parameters!$D$9,Parameters!$D$8)))</f>
        <v>0</v>
      </c>
      <c r="AF31" s="46">
        <f t="shared" si="8"/>
        <v>14</v>
      </c>
      <c r="AG31" s="34" t="str">
        <f>IF(AF31&gt;=Parameters!$D$11,"APPROVE","REJECT")</f>
        <v>APPROVE</v>
      </c>
      <c r="AH31" s="4" t="str">
        <f t="shared" si="9"/>
        <v>YES</v>
      </c>
    </row>
    <row r="32" spans="1:34" x14ac:dyDescent="0.3">
      <c r="A32" s="4">
        <f>CleanData!A34</f>
        <v>30</v>
      </c>
      <c r="B32" s="8" t="str">
        <f>CleanData!B34</f>
        <v>Heath Jarrow-Morton</v>
      </c>
      <c r="C32" s="5" t="str">
        <f>CleanData!C34</f>
        <v>M</v>
      </c>
      <c r="D32" s="5" t="str">
        <f>CleanData!D34</f>
        <v>FULL</v>
      </c>
      <c r="E32" s="5" t="str">
        <f>CleanData!E34</f>
        <v>RENT</v>
      </c>
      <c r="F32" s="5" t="str">
        <f>CleanData!F34</f>
        <v>LOAN</v>
      </c>
      <c r="G32" s="5" t="str">
        <f>CleanData!G34</f>
        <v>MEDIUM</v>
      </c>
      <c r="H32" s="56">
        <f>CleanData!H34</f>
        <v>500</v>
      </c>
      <c r="I32" s="5">
        <f>CleanData!I34</f>
        <v>58</v>
      </c>
      <c r="J32" s="5" t="str">
        <f>CleanData!J34</f>
        <v>GOOD</v>
      </c>
      <c r="M32" s="33">
        <f t="shared" si="0"/>
        <v>5</v>
      </c>
      <c r="N32" s="39">
        <f t="shared" si="1"/>
        <v>3</v>
      </c>
      <c r="O32" s="39">
        <f t="shared" si="2"/>
        <v>3</v>
      </c>
      <c r="P32" s="39">
        <f t="shared" si="3"/>
        <v>5</v>
      </c>
      <c r="Q32" s="33"/>
      <c r="R32" s="33">
        <f>IF(OR($H32&lt;1,$H32&gt;10000),"??",IF($H32&lt;1000,Parameters!$B$3,IF($H32&gt;=5000,Parameters!$B$5,Parameters!$B$4)))</f>
        <v>0</v>
      </c>
      <c r="S32" s="39">
        <f>IF(OR($I32&lt;18,$I32&gt;70),"??",IF($I32&lt;30,Parameters!$B$7,IF($I32&gt;=50,Parameters!$B$9,Parameters!$B$8)))</f>
        <v>0</v>
      </c>
      <c r="T32" s="46">
        <f t="shared" si="4"/>
        <v>16</v>
      </c>
      <c r="U32" s="34" t="str">
        <f>IF(T32&gt;=Parameters!$B$11,"APPROVE","REJECT")</f>
        <v>APPROVE</v>
      </c>
      <c r="V32" s="4" t="str">
        <f t="shared" si="5"/>
        <v>YES</v>
      </c>
      <c r="X32" s="33">
        <f>IF(OR($H32&lt;1,$H32&gt;10000),"??",IF($H32&lt;1000,Parameters!$C$3,IF($H32&gt;=5000,Parameters!$C$5,Parameters!$C$4)))</f>
        <v>1</v>
      </c>
      <c r="Y32" s="39">
        <f>IF(OR($I32&lt;18,$I32&gt;70),"??",IF($I32&lt;30,Parameters!$C$7,IF($I32&gt;=50,Parameters!$C$9,Parameters!$C$8)))</f>
        <v>3</v>
      </c>
      <c r="Z32" s="46">
        <f t="shared" si="6"/>
        <v>20</v>
      </c>
      <c r="AA32" s="34" t="str">
        <f>IF(Z32&gt;=Parameters!$C$11,"APPROVE","REJECT")</f>
        <v>APPROVE</v>
      </c>
      <c r="AB32" s="4" t="str">
        <f t="shared" si="7"/>
        <v>YES</v>
      </c>
      <c r="AD32" s="33">
        <f>IF(OR($H32&lt;1,$H32&gt;10000),"??",IF($H32&lt;1000,Parameters!$D$3,IF($H32&gt;=5000,Parameters!$D$5,Parameters!$D$4)))</f>
        <v>0</v>
      </c>
      <c r="AE32" s="39">
        <f>IF(OR($I32&lt;18,$I32&gt;70),"??",IF($I32&lt;30,Parameters!$D$7,IF($I32&gt;=50,Parameters!$D$9,Parameters!$D$8)))</f>
        <v>0</v>
      </c>
      <c r="AF32" s="46">
        <f t="shared" si="8"/>
        <v>16</v>
      </c>
      <c r="AG32" s="34" t="str">
        <f>IF(AF32&gt;=Parameters!$D$11,"APPROVE","REJECT")</f>
        <v>APPROVE</v>
      </c>
      <c r="AH32" s="4" t="str">
        <f t="shared" si="9"/>
        <v>YES</v>
      </c>
    </row>
    <row r="33" spans="1:34" x14ac:dyDescent="0.3">
      <c r="A33" s="4">
        <f>CleanData!A35</f>
        <v>31</v>
      </c>
      <c r="B33" s="8" t="str">
        <f>CleanData!B35</f>
        <v>IBN Arr</v>
      </c>
      <c r="C33" s="5" t="str">
        <f>CleanData!C35</f>
        <v>M</v>
      </c>
      <c r="D33" s="5" t="str">
        <f>CleanData!D35</f>
        <v>FULL</v>
      </c>
      <c r="E33" s="5" t="str">
        <f>CleanData!E35</f>
        <v>RENT</v>
      </c>
      <c r="F33" s="5" t="str">
        <f>CleanData!F35</f>
        <v>N</v>
      </c>
      <c r="G33" s="5" t="str">
        <f>CleanData!G35</f>
        <v>MEDIUM</v>
      </c>
      <c r="H33" s="56">
        <f>CleanData!H35</f>
        <v>1450</v>
      </c>
      <c r="I33" s="5">
        <f>CleanData!I35</f>
        <v>19</v>
      </c>
      <c r="J33" s="5" t="str">
        <f>CleanData!J35</f>
        <v>GOOD</v>
      </c>
      <c r="M33" s="33">
        <f t="shared" si="0"/>
        <v>5</v>
      </c>
      <c r="N33" s="39">
        <f t="shared" si="1"/>
        <v>3</v>
      </c>
      <c r="O33" s="39">
        <f t="shared" si="2"/>
        <v>1</v>
      </c>
      <c r="P33" s="39">
        <f t="shared" si="3"/>
        <v>5</v>
      </c>
      <c r="Q33" s="33"/>
      <c r="R33" s="33">
        <f>IF(OR($H33&lt;1,$H33&gt;10000),"??",IF($H33&lt;1000,Parameters!$B$3,IF($H33&gt;=5000,Parameters!$B$5,Parameters!$B$4)))</f>
        <v>0</v>
      </c>
      <c r="S33" s="39">
        <f>IF(OR($I33&lt;18,$I33&gt;70),"??",IF($I33&lt;30,Parameters!$B$7,IF($I33&gt;=50,Parameters!$B$9,Parameters!$B$8)))</f>
        <v>0</v>
      </c>
      <c r="T33" s="46">
        <f t="shared" si="4"/>
        <v>14</v>
      </c>
      <c r="U33" s="34" t="str">
        <f>IF(T33&gt;=Parameters!$B$11,"APPROVE","REJECT")</f>
        <v>APPROVE</v>
      </c>
      <c r="V33" s="4" t="str">
        <f t="shared" si="5"/>
        <v>YES</v>
      </c>
      <c r="X33" s="33">
        <f>IF(OR($H33&lt;1,$H33&gt;10000),"??",IF($H33&lt;1000,Parameters!$C$3,IF($H33&gt;=5000,Parameters!$C$5,Parameters!$C$4)))</f>
        <v>3</v>
      </c>
      <c r="Y33" s="39">
        <f>IF(OR($I33&lt;18,$I33&gt;70),"??",IF($I33&lt;30,Parameters!$C$7,IF($I33&gt;=50,Parameters!$C$9,Parameters!$C$8)))</f>
        <v>5</v>
      </c>
      <c r="Z33" s="46">
        <f t="shared" si="6"/>
        <v>22</v>
      </c>
      <c r="AA33" s="34" t="str">
        <f>IF(Z33&gt;=Parameters!$C$11,"APPROVE","REJECT")</f>
        <v>APPROVE</v>
      </c>
      <c r="AB33" s="4" t="str">
        <f t="shared" si="7"/>
        <v>YES</v>
      </c>
      <c r="AD33" s="33">
        <f>IF(OR($H33&lt;1,$H33&gt;10000),"??",IF($H33&lt;1000,Parameters!$D$3,IF($H33&gt;=5000,Parameters!$D$5,Parameters!$D$4)))</f>
        <v>0</v>
      </c>
      <c r="AE33" s="39">
        <f>IF(OR($I33&lt;18,$I33&gt;70),"??",IF($I33&lt;30,Parameters!$D$7,IF($I33&gt;=50,Parameters!$D$9,Parameters!$D$8)))</f>
        <v>0</v>
      </c>
      <c r="AF33" s="46">
        <f t="shared" si="8"/>
        <v>14</v>
      </c>
      <c r="AG33" s="34" t="str">
        <f>IF(AF33&gt;=Parameters!$D$11,"APPROVE","REJECT")</f>
        <v>APPROVE</v>
      </c>
      <c r="AH33" s="4" t="str">
        <f t="shared" si="9"/>
        <v>YES</v>
      </c>
    </row>
    <row r="34" spans="1:34" x14ac:dyDescent="0.3">
      <c r="A34" s="4">
        <f>CleanData!A36</f>
        <v>32</v>
      </c>
      <c r="B34" s="8" t="str">
        <f>CleanData!B36</f>
        <v>Ida Surpliss</v>
      </c>
      <c r="C34" s="5" t="str">
        <f>CleanData!C36</f>
        <v>F</v>
      </c>
      <c r="D34" s="5" t="str">
        <f>CleanData!D36</f>
        <v>PART</v>
      </c>
      <c r="E34" s="5" t="str">
        <f>CleanData!E36</f>
        <v>HOME</v>
      </c>
      <c r="F34" s="5" t="str">
        <f>CleanData!F36</f>
        <v>CAR</v>
      </c>
      <c r="G34" s="5" t="str">
        <f>CleanData!G36</f>
        <v>MEDIUM</v>
      </c>
      <c r="H34" s="56">
        <f>CleanData!H36</f>
        <v>1100</v>
      </c>
      <c r="I34" s="5">
        <f>CleanData!I36</f>
        <v>44</v>
      </c>
      <c r="J34" s="5" t="str">
        <f>CleanData!J36</f>
        <v>GOOD</v>
      </c>
      <c r="M34" s="33">
        <f t="shared" si="0"/>
        <v>3</v>
      </c>
      <c r="N34" s="39">
        <f t="shared" si="1"/>
        <v>5</v>
      </c>
      <c r="O34" s="39">
        <f t="shared" si="2"/>
        <v>5</v>
      </c>
      <c r="P34" s="39">
        <f t="shared" si="3"/>
        <v>5</v>
      </c>
      <c r="Q34" s="33"/>
      <c r="R34" s="33">
        <f>IF(OR($H34&lt;1,$H34&gt;10000),"??",IF($H34&lt;1000,Parameters!$B$3,IF($H34&gt;=5000,Parameters!$B$5,Parameters!$B$4)))</f>
        <v>0</v>
      </c>
      <c r="S34" s="39">
        <f>IF(OR($I34&lt;18,$I34&gt;70),"??",IF($I34&lt;30,Parameters!$B$7,IF($I34&gt;=50,Parameters!$B$9,Parameters!$B$8)))</f>
        <v>0</v>
      </c>
      <c r="T34" s="46">
        <f t="shared" si="4"/>
        <v>18</v>
      </c>
      <c r="U34" s="34" t="str">
        <f>IF(T34&gt;=Parameters!$B$11,"APPROVE","REJECT")</f>
        <v>APPROVE</v>
      </c>
      <c r="V34" s="4" t="str">
        <f t="shared" si="5"/>
        <v>YES</v>
      </c>
      <c r="X34" s="33">
        <f>IF(OR($H34&lt;1,$H34&gt;10000),"??",IF($H34&lt;1000,Parameters!$C$3,IF($H34&gt;=5000,Parameters!$C$5,Parameters!$C$4)))</f>
        <v>3</v>
      </c>
      <c r="Y34" s="39">
        <f>IF(OR($I34&lt;18,$I34&gt;70),"??",IF($I34&lt;30,Parameters!$C$7,IF($I34&gt;=50,Parameters!$C$9,Parameters!$C$8)))</f>
        <v>1</v>
      </c>
      <c r="Z34" s="46">
        <f t="shared" si="6"/>
        <v>22</v>
      </c>
      <c r="AA34" s="34" t="str">
        <f>IF(Z34&gt;=Parameters!$C$11,"APPROVE","REJECT")</f>
        <v>APPROVE</v>
      </c>
      <c r="AB34" s="4" t="str">
        <f t="shared" si="7"/>
        <v>YES</v>
      </c>
      <c r="AD34" s="33">
        <f>IF(OR($H34&lt;1,$H34&gt;10000),"??",IF($H34&lt;1000,Parameters!$D$3,IF($H34&gt;=5000,Parameters!$D$5,Parameters!$D$4)))</f>
        <v>0</v>
      </c>
      <c r="AE34" s="39">
        <f>IF(OR($I34&lt;18,$I34&gt;70),"??",IF($I34&lt;30,Parameters!$D$7,IF($I34&gt;=50,Parameters!$D$9,Parameters!$D$8)))</f>
        <v>0</v>
      </c>
      <c r="AF34" s="46">
        <f t="shared" si="8"/>
        <v>18</v>
      </c>
      <c r="AG34" s="34" t="str">
        <f>IF(AF34&gt;=Parameters!$D$11,"APPROVE","REJECT")</f>
        <v>APPROVE</v>
      </c>
      <c r="AH34" s="4" t="str">
        <f t="shared" si="9"/>
        <v>YES</v>
      </c>
    </row>
    <row r="35" spans="1:34" x14ac:dyDescent="0.3">
      <c r="A35" s="4">
        <f>CleanData!A37</f>
        <v>33</v>
      </c>
      <c r="B35" s="8" t="str">
        <f>CleanData!B37</f>
        <v>Iona Bond</v>
      </c>
      <c r="C35" s="5" t="str">
        <f>CleanData!C37</f>
        <v>F</v>
      </c>
      <c r="D35" s="5" t="str">
        <f>CleanData!D37</f>
        <v>FULL</v>
      </c>
      <c r="E35" s="5" t="str">
        <f>CleanData!E37</f>
        <v>HOME</v>
      </c>
      <c r="F35" s="5" t="str">
        <f>CleanData!F37</f>
        <v>CAR</v>
      </c>
      <c r="G35" s="5" t="str">
        <f>CleanData!G37</f>
        <v>MEDIUM</v>
      </c>
      <c r="H35" s="56">
        <f>CleanData!H37</f>
        <v>22500</v>
      </c>
      <c r="I35" s="5">
        <f>CleanData!I37</f>
        <v>26</v>
      </c>
      <c r="J35" s="5" t="str">
        <f>CleanData!J37</f>
        <v>GOOD</v>
      </c>
      <c r="M35" s="33">
        <f t="shared" si="0"/>
        <v>5</v>
      </c>
      <c r="N35" s="39">
        <f t="shared" si="1"/>
        <v>5</v>
      </c>
      <c r="O35" s="39">
        <f t="shared" si="2"/>
        <v>5</v>
      </c>
      <c r="P35" s="39">
        <f t="shared" si="3"/>
        <v>5</v>
      </c>
      <c r="Q35" s="33"/>
      <c r="R35" s="33" t="str">
        <f>IF(OR($H35&lt;1,$H35&gt;10000),"??",IF($H35&lt;1000,Parameters!$B$3,IF($H35&gt;=5000,Parameters!$B$5,Parameters!$B$4)))</f>
        <v>??</v>
      </c>
      <c r="S35" s="39">
        <f>IF(OR($I35&lt;18,$I35&gt;70),"??",IF($I35&lt;30,Parameters!$B$7,IF($I35&gt;=50,Parameters!$B$9,Parameters!$B$8)))</f>
        <v>0</v>
      </c>
      <c r="T35" s="46">
        <f t="shared" si="4"/>
        <v>20</v>
      </c>
      <c r="U35" s="34" t="str">
        <f>IF(T35&gt;=Parameters!$B$11,"APPROVE","REJECT")</f>
        <v>APPROVE</v>
      </c>
      <c r="V35" s="4" t="str">
        <f t="shared" si="5"/>
        <v>YES</v>
      </c>
      <c r="X35" s="33" t="str">
        <f>IF(OR($H35&lt;1,$H35&gt;10000),"??",IF($H35&lt;1000,Parameters!$C$3,IF($H35&gt;=5000,Parameters!$C$5,Parameters!$C$4)))</f>
        <v>??</v>
      </c>
      <c r="Y35" s="39">
        <f>IF(OR($I35&lt;18,$I35&gt;70),"??",IF($I35&lt;30,Parameters!$C$7,IF($I35&gt;=50,Parameters!$C$9,Parameters!$C$8)))</f>
        <v>5</v>
      </c>
      <c r="Z35" s="46">
        <f t="shared" si="6"/>
        <v>25</v>
      </c>
      <c r="AA35" s="34" t="str">
        <f>IF(Z35&gt;=Parameters!$C$11,"APPROVE","REJECT")</f>
        <v>APPROVE</v>
      </c>
      <c r="AB35" s="4" t="str">
        <f t="shared" si="7"/>
        <v>YES</v>
      </c>
      <c r="AD35" s="33" t="str">
        <f>IF(OR($H35&lt;1,$H35&gt;10000),"??",IF($H35&lt;1000,Parameters!$D$3,IF($H35&gt;=5000,Parameters!$D$5,Parameters!$D$4)))</f>
        <v>??</v>
      </c>
      <c r="AE35" s="39">
        <f>IF(OR($I35&lt;18,$I35&gt;70),"??",IF($I35&lt;30,Parameters!$D$7,IF($I35&gt;=50,Parameters!$D$9,Parameters!$D$8)))</f>
        <v>0</v>
      </c>
      <c r="AF35" s="46">
        <f t="shared" si="8"/>
        <v>20</v>
      </c>
      <c r="AG35" s="34" t="str">
        <f>IF(AF35&gt;=Parameters!$D$11,"APPROVE","REJECT")</f>
        <v>APPROVE</v>
      </c>
      <c r="AH35" s="4" t="str">
        <f t="shared" si="9"/>
        <v>YES</v>
      </c>
    </row>
    <row r="36" spans="1:34" x14ac:dyDescent="0.3">
      <c r="A36" s="4">
        <f>CleanData!A38</f>
        <v>34</v>
      </c>
      <c r="B36" s="8" t="str">
        <f>CleanData!B38</f>
        <v>Ivan R Bitrarj</v>
      </c>
      <c r="C36" s="5" t="str">
        <f>CleanData!C38</f>
        <v>M</v>
      </c>
      <c r="D36" s="5" t="str">
        <f>CleanData!D38</f>
        <v>FULL</v>
      </c>
      <c r="E36" s="5" t="str">
        <f>CleanData!E38</f>
        <v>RENT</v>
      </c>
      <c r="F36" s="5" t="str">
        <f>CleanData!F38</f>
        <v>CAR</v>
      </c>
      <c r="G36" s="5" t="str">
        <f>CleanData!G38</f>
        <v>SHORT</v>
      </c>
      <c r="H36" s="56">
        <f>CleanData!H38</f>
        <v>1200</v>
      </c>
      <c r="I36" s="5">
        <f>CleanData!I38</f>
        <v>24</v>
      </c>
      <c r="J36" s="5" t="str">
        <f>CleanData!J38</f>
        <v>GOOD</v>
      </c>
      <c r="M36" s="33">
        <f t="shared" si="0"/>
        <v>5</v>
      </c>
      <c r="N36" s="39">
        <f t="shared" si="1"/>
        <v>3</v>
      </c>
      <c r="O36" s="39">
        <f t="shared" si="2"/>
        <v>5</v>
      </c>
      <c r="P36" s="39">
        <f t="shared" si="3"/>
        <v>1</v>
      </c>
      <c r="Q36" s="33"/>
      <c r="R36" s="33">
        <f>IF(OR($H36&lt;1,$H36&gt;10000),"??",IF($H36&lt;1000,Parameters!$B$3,IF($H36&gt;=5000,Parameters!$B$5,Parameters!$B$4)))</f>
        <v>0</v>
      </c>
      <c r="S36" s="39">
        <f>IF(OR($I36&lt;18,$I36&gt;70),"??",IF($I36&lt;30,Parameters!$B$7,IF($I36&gt;=50,Parameters!$B$9,Parameters!$B$8)))</f>
        <v>0</v>
      </c>
      <c r="T36" s="46">
        <f t="shared" si="4"/>
        <v>14</v>
      </c>
      <c r="U36" s="34" t="str">
        <f>IF(T36&gt;=Parameters!$B$11,"APPROVE","REJECT")</f>
        <v>APPROVE</v>
      </c>
      <c r="V36" s="4" t="str">
        <f t="shared" si="5"/>
        <v>YES</v>
      </c>
      <c r="X36" s="33">
        <f>IF(OR($H36&lt;1,$H36&gt;10000),"??",IF($H36&lt;1000,Parameters!$C$3,IF($H36&gt;=5000,Parameters!$C$5,Parameters!$C$4)))</f>
        <v>3</v>
      </c>
      <c r="Y36" s="39">
        <f>IF(OR($I36&lt;18,$I36&gt;70),"??",IF($I36&lt;30,Parameters!$C$7,IF($I36&gt;=50,Parameters!$C$9,Parameters!$C$8)))</f>
        <v>5</v>
      </c>
      <c r="Z36" s="46">
        <f t="shared" si="6"/>
        <v>22</v>
      </c>
      <c r="AA36" s="34" t="str">
        <f>IF(Z36&gt;=Parameters!$C$11,"APPROVE","REJECT")</f>
        <v>APPROVE</v>
      </c>
      <c r="AB36" s="4" t="str">
        <f t="shared" si="7"/>
        <v>YES</v>
      </c>
      <c r="AD36" s="33">
        <f>IF(OR($H36&lt;1,$H36&gt;10000),"??",IF($H36&lt;1000,Parameters!$D$3,IF($H36&gt;=5000,Parameters!$D$5,Parameters!$D$4)))</f>
        <v>0</v>
      </c>
      <c r="AE36" s="39">
        <f>IF(OR($I36&lt;18,$I36&gt;70),"??",IF($I36&lt;30,Parameters!$D$7,IF($I36&gt;=50,Parameters!$D$9,Parameters!$D$8)))</f>
        <v>0</v>
      </c>
      <c r="AF36" s="46">
        <f t="shared" si="8"/>
        <v>14</v>
      </c>
      <c r="AG36" s="34" t="str">
        <f>IF(AF36&gt;=Parameters!$D$11,"APPROVE","REJECT")</f>
        <v>APPROVE</v>
      </c>
      <c r="AH36" s="4" t="str">
        <f t="shared" si="9"/>
        <v>YES</v>
      </c>
    </row>
    <row r="37" spans="1:34" x14ac:dyDescent="0.3">
      <c r="A37" s="4">
        <f>CleanData!A39</f>
        <v>35</v>
      </c>
      <c r="B37" s="8" t="str">
        <f>CleanData!B39</f>
        <v>Jack Showles</v>
      </c>
      <c r="C37" s="5" t="str">
        <f>CleanData!C39</f>
        <v>M</v>
      </c>
      <c r="D37" s="5" t="str">
        <f>CleanData!D39</f>
        <v>FULL</v>
      </c>
      <c r="E37" s="5" t="str">
        <f>CleanData!E39</f>
        <v>N</v>
      </c>
      <c r="F37" s="5" t="str">
        <f>CleanData!F39</f>
        <v>LOAN</v>
      </c>
      <c r="G37" s="5" t="str">
        <f>CleanData!G39</f>
        <v>SHORT</v>
      </c>
      <c r="H37" s="56">
        <f>CleanData!H39</f>
        <v>300</v>
      </c>
      <c r="I37" s="5">
        <f>CleanData!I39</f>
        <v>52</v>
      </c>
      <c r="J37" s="5" t="str">
        <f>CleanData!J39</f>
        <v>BAD</v>
      </c>
      <c r="M37" s="33">
        <f t="shared" si="0"/>
        <v>5</v>
      </c>
      <c r="N37" s="39">
        <f t="shared" si="1"/>
        <v>1</v>
      </c>
      <c r="O37" s="39">
        <f t="shared" si="2"/>
        <v>3</v>
      </c>
      <c r="P37" s="39">
        <f t="shared" si="3"/>
        <v>1</v>
      </c>
      <c r="Q37" s="33"/>
      <c r="R37" s="33">
        <f>IF(OR($H37&lt;1,$H37&gt;10000),"??",IF($H37&lt;1000,Parameters!$B$3,IF($H37&gt;=5000,Parameters!$B$5,Parameters!$B$4)))</f>
        <v>0</v>
      </c>
      <c r="S37" s="39">
        <f>IF(OR($I37&lt;18,$I37&gt;70),"??",IF($I37&lt;30,Parameters!$B$7,IF($I37&gt;=50,Parameters!$B$9,Parameters!$B$8)))</f>
        <v>0</v>
      </c>
      <c r="T37" s="46">
        <f t="shared" si="4"/>
        <v>10</v>
      </c>
      <c r="U37" s="34" t="str">
        <f>IF(T37&gt;=Parameters!$B$11,"APPROVE","REJECT")</f>
        <v>REJECT</v>
      </c>
      <c r="V37" s="4" t="str">
        <f t="shared" si="5"/>
        <v>YES</v>
      </c>
      <c r="X37" s="33">
        <f>IF(OR($H37&lt;1,$H37&gt;10000),"??",IF($H37&lt;1000,Parameters!$C$3,IF($H37&gt;=5000,Parameters!$C$5,Parameters!$C$4)))</f>
        <v>1</v>
      </c>
      <c r="Y37" s="39">
        <f>IF(OR($I37&lt;18,$I37&gt;70),"??",IF($I37&lt;30,Parameters!$C$7,IF($I37&gt;=50,Parameters!$C$9,Parameters!$C$8)))</f>
        <v>3</v>
      </c>
      <c r="Z37" s="46">
        <f t="shared" si="6"/>
        <v>14</v>
      </c>
      <c r="AA37" s="34" t="str">
        <f>IF(Z37&gt;=Parameters!$C$11,"APPROVE","REJECT")</f>
        <v>REJECT</v>
      </c>
      <c r="AB37" s="4" t="str">
        <f t="shared" si="7"/>
        <v>YES</v>
      </c>
      <c r="AD37" s="33">
        <f>IF(OR($H37&lt;1,$H37&gt;10000),"??",IF($H37&lt;1000,Parameters!$D$3,IF($H37&gt;=5000,Parameters!$D$5,Parameters!$D$4)))</f>
        <v>0</v>
      </c>
      <c r="AE37" s="39">
        <f>IF(OR($I37&lt;18,$I37&gt;70),"??",IF($I37&lt;30,Parameters!$D$7,IF($I37&gt;=50,Parameters!$D$9,Parameters!$D$8)))</f>
        <v>0</v>
      </c>
      <c r="AF37" s="46">
        <f t="shared" si="8"/>
        <v>10</v>
      </c>
      <c r="AG37" s="34" t="str">
        <f>IF(AF37&gt;=Parameters!$D$11,"APPROVE","REJECT")</f>
        <v>APPROVE</v>
      </c>
      <c r="AH37" s="4" t="str">
        <f t="shared" si="9"/>
        <v>NO</v>
      </c>
    </row>
    <row r="38" spans="1:34" x14ac:dyDescent="0.3">
      <c r="A38" s="4">
        <f>CleanData!A40</f>
        <v>36</v>
      </c>
      <c r="B38" s="8" t="str">
        <f>CleanData!B40</f>
        <v>Jane Ladder</v>
      </c>
      <c r="C38" s="5" t="str">
        <f>CleanData!C40</f>
        <v>F</v>
      </c>
      <c r="D38" s="5" t="str">
        <f>CleanData!D40</f>
        <v>FULL</v>
      </c>
      <c r="E38" s="5" t="str">
        <f>CleanData!E40</f>
        <v>N</v>
      </c>
      <c r="F38" s="5" t="str">
        <f>CleanData!F40</f>
        <v>CAR</v>
      </c>
      <c r="G38" s="5" t="str">
        <f>CleanData!G40</f>
        <v>MEDIUM</v>
      </c>
      <c r="H38" s="56">
        <f>CleanData!H40</f>
        <v>2200</v>
      </c>
      <c r="I38" s="5">
        <f>CleanData!I40</f>
        <v>61</v>
      </c>
      <c r="J38" s="5" t="str">
        <f>CleanData!J40</f>
        <v>GOOD</v>
      </c>
      <c r="M38" s="33">
        <f t="shared" si="0"/>
        <v>5</v>
      </c>
      <c r="N38" s="39">
        <f t="shared" si="1"/>
        <v>1</v>
      </c>
      <c r="O38" s="39">
        <f t="shared" si="2"/>
        <v>5</v>
      </c>
      <c r="P38" s="39">
        <f t="shared" si="3"/>
        <v>5</v>
      </c>
      <c r="Q38" s="33"/>
      <c r="R38" s="33">
        <f>IF(OR($H38&lt;1,$H38&gt;10000),"??",IF($H38&lt;1000,Parameters!$B$3,IF($H38&gt;=5000,Parameters!$B$5,Parameters!$B$4)))</f>
        <v>0</v>
      </c>
      <c r="S38" s="39">
        <f>IF(OR($I38&lt;18,$I38&gt;70),"??",IF($I38&lt;30,Parameters!$B$7,IF($I38&gt;=50,Parameters!$B$9,Parameters!$B$8)))</f>
        <v>0</v>
      </c>
      <c r="T38" s="46">
        <f t="shared" si="4"/>
        <v>16</v>
      </c>
      <c r="U38" s="34" t="str">
        <f>IF(T38&gt;=Parameters!$B$11,"APPROVE","REJECT")</f>
        <v>APPROVE</v>
      </c>
      <c r="V38" s="4" t="str">
        <f t="shared" si="5"/>
        <v>YES</v>
      </c>
      <c r="X38" s="33">
        <f>IF(OR($H38&lt;1,$H38&gt;10000),"??",IF($H38&lt;1000,Parameters!$C$3,IF($H38&gt;=5000,Parameters!$C$5,Parameters!$C$4)))</f>
        <v>3</v>
      </c>
      <c r="Y38" s="39">
        <f>IF(OR($I38&lt;18,$I38&gt;70),"??",IF($I38&lt;30,Parameters!$C$7,IF($I38&gt;=50,Parameters!$C$9,Parameters!$C$8)))</f>
        <v>3</v>
      </c>
      <c r="Z38" s="46">
        <f t="shared" si="6"/>
        <v>22</v>
      </c>
      <c r="AA38" s="34" t="str">
        <f>IF(Z38&gt;=Parameters!$C$11,"APPROVE","REJECT")</f>
        <v>APPROVE</v>
      </c>
      <c r="AB38" s="4" t="str">
        <f t="shared" si="7"/>
        <v>YES</v>
      </c>
      <c r="AD38" s="33">
        <f>IF(OR($H38&lt;1,$H38&gt;10000),"??",IF($H38&lt;1000,Parameters!$D$3,IF($H38&gt;=5000,Parameters!$D$5,Parameters!$D$4)))</f>
        <v>0</v>
      </c>
      <c r="AE38" s="39">
        <f>IF(OR($I38&lt;18,$I38&gt;70),"??",IF($I38&lt;30,Parameters!$D$7,IF($I38&gt;=50,Parameters!$D$9,Parameters!$D$8)))</f>
        <v>0</v>
      </c>
      <c r="AF38" s="46">
        <f t="shared" si="8"/>
        <v>16</v>
      </c>
      <c r="AG38" s="34" t="str">
        <f>IF(AF38&gt;=Parameters!$D$11,"APPROVE","REJECT")</f>
        <v>APPROVE</v>
      </c>
      <c r="AH38" s="4" t="str">
        <f t="shared" si="9"/>
        <v>YES</v>
      </c>
    </row>
    <row r="39" spans="1:34" x14ac:dyDescent="0.3">
      <c r="A39" s="4">
        <f>CleanData!A41</f>
        <v>37</v>
      </c>
      <c r="B39" s="8" t="str">
        <f>CleanData!B41</f>
        <v>Jim Ettrick</v>
      </c>
      <c r="C39" s="5" t="str">
        <f>CleanData!C41</f>
        <v>M</v>
      </c>
      <c r="D39" s="5" t="str">
        <f>CleanData!D41</f>
        <v>FULL</v>
      </c>
      <c r="E39" s="5" t="str">
        <f>CleanData!E41</f>
        <v>RENT</v>
      </c>
      <c r="F39" s="5" t="str">
        <f>CleanData!F41</f>
        <v>LOAN</v>
      </c>
      <c r="G39" s="5" t="str">
        <f>CleanData!G41</f>
        <v>MEDIUM</v>
      </c>
      <c r="H39" s="56">
        <f>CleanData!H41</f>
        <v>600</v>
      </c>
      <c r="I39" s="5">
        <f>CleanData!I41</f>
        <v>18</v>
      </c>
      <c r="J39" s="5" t="str">
        <f>CleanData!J41</f>
        <v>GOOD</v>
      </c>
      <c r="M39" s="33">
        <f t="shared" si="0"/>
        <v>5</v>
      </c>
      <c r="N39" s="39">
        <f t="shared" si="1"/>
        <v>3</v>
      </c>
      <c r="O39" s="39">
        <f t="shared" si="2"/>
        <v>3</v>
      </c>
      <c r="P39" s="39">
        <f t="shared" si="3"/>
        <v>5</v>
      </c>
      <c r="Q39" s="33"/>
      <c r="R39" s="33">
        <f>IF(OR($H39&lt;1,$H39&gt;10000),"??",IF($H39&lt;1000,Parameters!$B$3,IF($H39&gt;=5000,Parameters!$B$5,Parameters!$B$4)))</f>
        <v>0</v>
      </c>
      <c r="S39" s="39">
        <f>IF(OR($I39&lt;18,$I39&gt;70),"??",IF($I39&lt;30,Parameters!$B$7,IF($I39&gt;=50,Parameters!$B$9,Parameters!$B$8)))</f>
        <v>0</v>
      </c>
      <c r="T39" s="46">
        <f t="shared" si="4"/>
        <v>16</v>
      </c>
      <c r="U39" s="34" t="str">
        <f>IF(T39&gt;=Parameters!$B$11,"APPROVE","REJECT")</f>
        <v>APPROVE</v>
      </c>
      <c r="V39" s="4" t="str">
        <f t="shared" si="5"/>
        <v>YES</v>
      </c>
      <c r="X39" s="33">
        <f>IF(OR($H39&lt;1,$H39&gt;10000),"??",IF($H39&lt;1000,Parameters!$C$3,IF($H39&gt;=5000,Parameters!$C$5,Parameters!$C$4)))</f>
        <v>1</v>
      </c>
      <c r="Y39" s="39">
        <f>IF(OR($I39&lt;18,$I39&gt;70),"??",IF($I39&lt;30,Parameters!$C$7,IF($I39&gt;=50,Parameters!$C$9,Parameters!$C$8)))</f>
        <v>5</v>
      </c>
      <c r="Z39" s="46">
        <f t="shared" si="6"/>
        <v>22</v>
      </c>
      <c r="AA39" s="34" t="str">
        <f>IF(Z39&gt;=Parameters!$C$11,"APPROVE","REJECT")</f>
        <v>APPROVE</v>
      </c>
      <c r="AB39" s="4" t="str">
        <f t="shared" si="7"/>
        <v>YES</v>
      </c>
      <c r="AD39" s="33">
        <f>IF(OR($H39&lt;1,$H39&gt;10000),"??",IF($H39&lt;1000,Parameters!$D$3,IF($H39&gt;=5000,Parameters!$D$5,Parameters!$D$4)))</f>
        <v>0</v>
      </c>
      <c r="AE39" s="39">
        <f>IF(OR($I39&lt;18,$I39&gt;70),"??",IF($I39&lt;30,Parameters!$D$7,IF($I39&gt;=50,Parameters!$D$9,Parameters!$D$8)))</f>
        <v>0</v>
      </c>
      <c r="AF39" s="46">
        <f t="shared" si="8"/>
        <v>16</v>
      </c>
      <c r="AG39" s="34" t="str">
        <f>IF(AF39&gt;=Parameters!$D$11,"APPROVE","REJECT")</f>
        <v>APPROVE</v>
      </c>
      <c r="AH39" s="4" t="str">
        <f t="shared" si="9"/>
        <v>YES</v>
      </c>
    </row>
    <row r="40" spans="1:34" x14ac:dyDescent="0.3">
      <c r="A40" s="4">
        <f>CleanData!A42</f>
        <v>38</v>
      </c>
      <c r="B40" s="8" t="str">
        <f>CleanData!B42</f>
        <v>Kurt Ayt</v>
      </c>
      <c r="C40" s="5" t="str">
        <f>CleanData!C42</f>
        <v>M</v>
      </c>
      <c r="D40" s="5" t="str">
        <f>CleanData!D42</f>
        <v>N</v>
      </c>
      <c r="E40" s="5" t="str">
        <f>CleanData!E42</f>
        <v>N</v>
      </c>
      <c r="F40" s="5" t="str">
        <f>CleanData!F42</f>
        <v>CAR</v>
      </c>
      <c r="G40" s="5" t="str">
        <f>CleanData!G42</f>
        <v>LONG</v>
      </c>
      <c r="H40" s="56">
        <f>CleanData!H42</f>
        <v>9400</v>
      </c>
      <c r="I40" s="5">
        <f>CleanData!I42</f>
        <v>27</v>
      </c>
      <c r="J40" s="5" t="str">
        <f>CleanData!J42</f>
        <v>BAD</v>
      </c>
      <c r="M40" s="33">
        <f t="shared" si="0"/>
        <v>1</v>
      </c>
      <c r="N40" s="39">
        <f t="shared" si="1"/>
        <v>1</v>
      </c>
      <c r="O40" s="39">
        <f t="shared" si="2"/>
        <v>5</v>
      </c>
      <c r="P40" s="39">
        <f t="shared" si="3"/>
        <v>3</v>
      </c>
      <c r="Q40" s="33"/>
      <c r="R40" s="33">
        <f>IF(OR($H40&lt;1,$H40&gt;10000),"??",IF($H40&lt;1000,Parameters!$B$3,IF($H40&gt;=5000,Parameters!$B$5,Parameters!$B$4)))</f>
        <v>0</v>
      </c>
      <c r="S40" s="39">
        <f>IF(OR($I40&lt;18,$I40&gt;70),"??",IF($I40&lt;30,Parameters!$B$7,IF($I40&gt;=50,Parameters!$B$9,Parameters!$B$8)))</f>
        <v>0</v>
      </c>
      <c r="T40" s="46">
        <f t="shared" si="4"/>
        <v>10</v>
      </c>
      <c r="U40" s="34" t="str">
        <f>IF(T40&gt;=Parameters!$B$11,"APPROVE","REJECT")</f>
        <v>REJECT</v>
      </c>
      <c r="V40" s="4" t="str">
        <f t="shared" si="5"/>
        <v>YES</v>
      </c>
      <c r="X40" s="33">
        <f>IF(OR($H40&lt;1,$H40&gt;10000),"??",IF($H40&lt;1000,Parameters!$C$3,IF($H40&gt;=5000,Parameters!$C$5,Parameters!$C$4)))</f>
        <v>5</v>
      </c>
      <c r="Y40" s="39">
        <f>IF(OR($I40&lt;18,$I40&gt;70),"??",IF($I40&lt;30,Parameters!$C$7,IF($I40&gt;=50,Parameters!$C$9,Parameters!$C$8)))</f>
        <v>5</v>
      </c>
      <c r="Z40" s="46">
        <f t="shared" si="6"/>
        <v>20</v>
      </c>
      <c r="AA40" s="34" t="str">
        <f>IF(Z40&gt;=Parameters!$C$11,"APPROVE","REJECT")</f>
        <v>APPROVE</v>
      </c>
      <c r="AB40" s="4" t="str">
        <f t="shared" si="7"/>
        <v>NO</v>
      </c>
      <c r="AD40" s="33">
        <f>IF(OR($H40&lt;1,$H40&gt;10000),"??",IF($H40&lt;1000,Parameters!$D$3,IF($H40&gt;=5000,Parameters!$D$5,Parameters!$D$4)))</f>
        <v>0</v>
      </c>
      <c r="AE40" s="39">
        <f>IF(OR($I40&lt;18,$I40&gt;70),"??",IF($I40&lt;30,Parameters!$D$7,IF($I40&gt;=50,Parameters!$D$9,Parameters!$D$8)))</f>
        <v>0</v>
      </c>
      <c r="AF40" s="46">
        <f t="shared" si="8"/>
        <v>10</v>
      </c>
      <c r="AG40" s="34" t="str">
        <f>IF(AF40&gt;=Parameters!$D$11,"APPROVE","REJECT")</f>
        <v>APPROVE</v>
      </c>
      <c r="AH40" s="4" t="str">
        <f t="shared" si="9"/>
        <v>NO</v>
      </c>
    </row>
    <row r="41" spans="1:34" x14ac:dyDescent="0.3">
      <c r="A41" s="4">
        <f>CleanData!A43</f>
        <v>39</v>
      </c>
      <c r="B41" s="8" t="str">
        <f>CleanData!B43</f>
        <v>Kurt Osis</v>
      </c>
      <c r="C41" s="5" t="str">
        <f>CleanData!C43</f>
        <v>M</v>
      </c>
      <c r="D41" s="5" t="str">
        <f>CleanData!D43</f>
        <v>FULL</v>
      </c>
      <c r="E41" s="5" t="str">
        <f>CleanData!E43</f>
        <v>HOME</v>
      </c>
      <c r="F41" s="5" t="str">
        <f>CleanData!F43</f>
        <v>N</v>
      </c>
      <c r="G41" s="5" t="str">
        <f>CleanData!G43</f>
        <v>LONG</v>
      </c>
      <c r="H41" s="56">
        <f>CleanData!H43</f>
        <v>400</v>
      </c>
      <c r="I41" s="5">
        <f>CleanData!I43</f>
        <v>50</v>
      </c>
      <c r="J41" s="5" t="str">
        <f>CleanData!J43</f>
        <v>GOD</v>
      </c>
      <c r="M41" s="33">
        <f t="shared" si="0"/>
        <v>5</v>
      </c>
      <c r="N41" s="39">
        <f t="shared" si="1"/>
        <v>5</v>
      </c>
      <c r="O41" s="39">
        <f t="shared" si="2"/>
        <v>1</v>
      </c>
      <c r="P41" s="39">
        <f t="shared" si="3"/>
        <v>3</v>
      </c>
      <c r="Q41" s="33"/>
      <c r="R41" s="33">
        <f>IF(OR($H41&lt;1,$H41&gt;10000),"??",IF($H41&lt;1000,Parameters!$B$3,IF($H41&gt;=5000,Parameters!$B$5,Parameters!$B$4)))</f>
        <v>0</v>
      </c>
      <c r="S41" s="39">
        <f>IF(OR($I41&lt;18,$I41&gt;70),"??",IF($I41&lt;30,Parameters!$B$7,IF($I41&gt;=50,Parameters!$B$9,Parameters!$B$8)))</f>
        <v>0</v>
      </c>
      <c r="T41" s="46">
        <f t="shared" si="4"/>
        <v>14</v>
      </c>
      <c r="U41" s="34" t="str">
        <f>IF(T41&gt;=Parameters!$B$11,"APPROVE","REJECT")</f>
        <v>APPROVE</v>
      </c>
      <c r="V41" s="4" t="str">
        <f t="shared" si="5"/>
        <v>NO</v>
      </c>
      <c r="X41" s="33">
        <f>IF(OR($H41&lt;1,$H41&gt;10000),"??",IF($H41&lt;1000,Parameters!$C$3,IF($H41&gt;=5000,Parameters!$C$5,Parameters!$C$4)))</f>
        <v>1</v>
      </c>
      <c r="Y41" s="39">
        <f>IF(OR($I41&lt;18,$I41&gt;70),"??",IF($I41&lt;30,Parameters!$C$7,IF($I41&gt;=50,Parameters!$C$9,Parameters!$C$8)))</f>
        <v>3</v>
      </c>
      <c r="Z41" s="46">
        <f t="shared" si="6"/>
        <v>18</v>
      </c>
      <c r="AA41" s="34" t="str">
        <f>IF(Z41&gt;=Parameters!$C$11,"APPROVE","REJECT")</f>
        <v>APPROVE</v>
      </c>
      <c r="AB41" s="4" t="str">
        <f t="shared" si="7"/>
        <v>NO</v>
      </c>
      <c r="AD41" s="33">
        <f>IF(OR($H41&lt;1,$H41&gt;10000),"??",IF($H41&lt;1000,Parameters!$D$3,IF($H41&gt;=5000,Parameters!$D$5,Parameters!$D$4)))</f>
        <v>0</v>
      </c>
      <c r="AE41" s="39">
        <f>IF(OR($I41&lt;18,$I41&gt;70),"??",IF($I41&lt;30,Parameters!$D$7,IF($I41&gt;=50,Parameters!$D$9,Parameters!$D$8)))</f>
        <v>0</v>
      </c>
      <c r="AF41" s="46">
        <f t="shared" si="8"/>
        <v>14</v>
      </c>
      <c r="AG41" s="34" t="str">
        <f>IF(AF41&gt;=Parameters!$D$11,"APPROVE","REJECT")</f>
        <v>APPROVE</v>
      </c>
      <c r="AH41" s="4" t="str">
        <f t="shared" si="9"/>
        <v>NO</v>
      </c>
    </row>
    <row r="42" spans="1:34" x14ac:dyDescent="0.3">
      <c r="A42" s="4">
        <f>CleanData!A44</f>
        <v>40</v>
      </c>
      <c r="B42" s="8" t="str">
        <f>CleanData!B44</f>
        <v>Kwon Thail</v>
      </c>
      <c r="C42" s="5" t="str">
        <f>CleanData!C44</f>
        <v>M</v>
      </c>
      <c r="D42" s="5" t="str">
        <f>CleanData!D44</f>
        <v>N</v>
      </c>
      <c r="E42" s="5" t="str">
        <f>CleanData!E44</f>
        <v>N</v>
      </c>
      <c r="F42" s="5" t="str">
        <f>CleanData!F44</f>
        <v>CAR</v>
      </c>
      <c r="G42" s="5" t="str">
        <f>CleanData!G44</f>
        <v>LONG</v>
      </c>
      <c r="H42" s="56">
        <f>CleanData!H44</f>
        <v>6350</v>
      </c>
      <c r="I42" s="5">
        <f>CleanData!I44</f>
        <v>26</v>
      </c>
      <c r="J42" s="5" t="str">
        <f>CleanData!J44</f>
        <v>BAD</v>
      </c>
      <c r="M42" s="33">
        <f t="shared" si="0"/>
        <v>1</v>
      </c>
      <c r="N42" s="39">
        <f t="shared" si="1"/>
        <v>1</v>
      </c>
      <c r="O42" s="39">
        <f t="shared" si="2"/>
        <v>5</v>
      </c>
      <c r="P42" s="39">
        <f t="shared" si="3"/>
        <v>3</v>
      </c>
      <c r="Q42" s="33"/>
      <c r="R42" s="33">
        <f>IF(OR($H42&lt;1,$H42&gt;10000),"??",IF($H42&lt;1000,Parameters!$B$3,IF($H42&gt;=5000,Parameters!$B$5,Parameters!$B$4)))</f>
        <v>0</v>
      </c>
      <c r="S42" s="39">
        <f>IF(OR($I42&lt;18,$I42&gt;70),"??",IF($I42&lt;30,Parameters!$B$7,IF($I42&gt;=50,Parameters!$B$9,Parameters!$B$8)))</f>
        <v>0</v>
      </c>
      <c r="T42" s="46">
        <f t="shared" si="4"/>
        <v>10</v>
      </c>
      <c r="U42" s="34" t="str">
        <f>IF(T42&gt;=Parameters!$B$11,"APPROVE","REJECT")</f>
        <v>REJECT</v>
      </c>
      <c r="V42" s="4" t="str">
        <f t="shared" si="5"/>
        <v>YES</v>
      </c>
      <c r="X42" s="33">
        <f>IF(OR($H42&lt;1,$H42&gt;10000),"??",IF($H42&lt;1000,Parameters!$C$3,IF($H42&gt;=5000,Parameters!$C$5,Parameters!$C$4)))</f>
        <v>5</v>
      </c>
      <c r="Y42" s="39">
        <f>IF(OR($I42&lt;18,$I42&gt;70),"??",IF($I42&lt;30,Parameters!$C$7,IF($I42&gt;=50,Parameters!$C$9,Parameters!$C$8)))</f>
        <v>5</v>
      </c>
      <c r="Z42" s="46">
        <f t="shared" si="6"/>
        <v>20</v>
      </c>
      <c r="AA42" s="34" t="str">
        <f>IF(Z42&gt;=Parameters!$C$11,"APPROVE","REJECT")</f>
        <v>APPROVE</v>
      </c>
      <c r="AB42" s="4" t="str">
        <f t="shared" si="7"/>
        <v>NO</v>
      </c>
      <c r="AD42" s="33">
        <f>IF(OR($H42&lt;1,$H42&gt;10000),"??",IF($H42&lt;1000,Parameters!$D$3,IF($H42&gt;=5000,Parameters!$D$5,Parameters!$D$4)))</f>
        <v>0</v>
      </c>
      <c r="AE42" s="39">
        <f>IF(OR($I42&lt;18,$I42&gt;70),"??",IF($I42&lt;30,Parameters!$D$7,IF($I42&gt;=50,Parameters!$D$9,Parameters!$D$8)))</f>
        <v>0</v>
      </c>
      <c r="AF42" s="46">
        <f t="shared" si="8"/>
        <v>10</v>
      </c>
      <c r="AG42" s="34" t="str">
        <f>IF(AF42&gt;=Parameters!$D$11,"APPROVE","REJECT")</f>
        <v>APPROVE</v>
      </c>
      <c r="AH42" s="4" t="str">
        <f t="shared" si="9"/>
        <v>NO</v>
      </c>
    </row>
    <row r="43" spans="1:34" x14ac:dyDescent="0.3">
      <c r="A43" s="4">
        <f>CleanData!A45</f>
        <v>41</v>
      </c>
      <c r="B43" s="8" t="str">
        <f>CleanData!B45</f>
        <v>Kyle Squirt</v>
      </c>
      <c r="C43" s="5" t="str">
        <f>CleanData!C45</f>
        <v>M</v>
      </c>
      <c r="D43" s="5" t="str">
        <f>CleanData!D45</f>
        <v>FULL</v>
      </c>
      <c r="E43" s="5" t="str">
        <f>CleanData!E45</f>
        <v>RENT</v>
      </c>
      <c r="F43" s="5" t="str">
        <f>CleanData!F45</f>
        <v>N</v>
      </c>
      <c r="G43" s="5" t="str">
        <f>CleanData!G45</f>
        <v>SHORT</v>
      </c>
      <c r="H43" s="56">
        <f>CleanData!H45</f>
        <v>5850</v>
      </c>
      <c r="I43" s="5">
        <f>CleanData!I45</f>
        <v>20</v>
      </c>
      <c r="J43" s="5" t="str">
        <f>CleanData!J45</f>
        <v>BAD</v>
      </c>
      <c r="M43" s="33">
        <f t="shared" si="0"/>
        <v>5</v>
      </c>
      <c r="N43" s="39">
        <f t="shared" si="1"/>
        <v>3</v>
      </c>
      <c r="O43" s="39">
        <f t="shared" si="2"/>
        <v>1</v>
      </c>
      <c r="P43" s="39">
        <f t="shared" si="3"/>
        <v>1</v>
      </c>
      <c r="Q43" s="33"/>
      <c r="R43" s="33">
        <f>IF(OR($H43&lt;1,$H43&gt;10000),"??",IF($H43&lt;1000,Parameters!$B$3,IF($H43&gt;=5000,Parameters!$B$5,Parameters!$B$4)))</f>
        <v>0</v>
      </c>
      <c r="S43" s="39">
        <f>IF(OR($I43&lt;18,$I43&gt;70),"??",IF($I43&lt;30,Parameters!$B$7,IF($I43&gt;=50,Parameters!$B$9,Parameters!$B$8)))</f>
        <v>0</v>
      </c>
      <c r="T43" s="46">
        <f t="shared" si="4"/>
        <v>10</v>
      </c>
      <c r="U43" s="34" t="str">
        <f>IF(T43&gt;=Parameters!$B$11,"APPROVE","REJECT")</f>
        <v>REJECT</v>
      </c>
      <c r="V43" s="4" t="str">
        <f t="shared" si="5"/>
        <v>YES</v>
      </c>
      <c r="X43" s="33">
        <f>IF(OR($H43&lt;1,$H43&gt;10000),"??",IF($H43&lt;1000,Parameters!$C$3,IF($H43&gt;=5000,Parameters!$C$5,Parameters!$C$4)))</f>
        <v>5</v>
      </c>
      <c r="Y43" s="39">
        <f>IF(OR($I43&lt;18,$I43&gt;70),"??",IF($I43&lt;30,Parameters!$C$7,IF($I43&gt;=50,Parameters!$C$9,Parameters!$C$8)))</f>
        <v>5</v>
      </c>
      <c r="Z43" s="46">
        <f t="shared" si="6"/>
        <v>20</v>
      </c>
      <c r="AA43" s="34" t="str">
        <f>IF(Z43&gt;=Parameters!$C$11,"APPROVE","REJECT")</f>
        <v>APPROVE</v>
      </c>
      <c r="AB43" s="4" t="str">
        <f t="shared" si="7"/>
        <v>NO</v>
      </c>
      <c r="AD43" s="33">
        <f>IF(OR($H43&lt;1,$H43&gt;10000),"??",IF($H43&lt;1000,Parameters!$D$3,IF($H43&gt;=5000,Parameters!$D$5,Parameters!$D$4)))</f>
        <v>0</v>
      </c>
      <c r="AE43" s="39">
        <f>IF(OR($I43&lt;18,$I43&gt;70),"??",IF($I43&lt;30,Parameters!$D$7,IF($I43&gt;=50,Parameters!$D$9,Parameters!$D$8)))</f>
        <v>0</v>
      </c>
      <c r="AF43" s="46">
        <f t="shared" si="8"/>
        <v>10</v>
      </c>
      <c r="AG43" s="34" t="str">
        <f>IF(AF43&gt;=Parameters!$D$11,"APPROVE","REJECT")</f>
        <v>APPROVE</v>
      </c>
      <c r="AH43" s="4" t="str">
        <f t="shared" si="9"/>
        <v>NO</v>
      </c>
    </row>
    <row r="44" spans="1:34" x14ac:dyDescent="0.3">
      <c r="A44" s="4">
        <f>CleanData!A46</f>
        <v>42</v>
      </c>
      <c r="B44" s="8" t="str">
        <f>CleanData!B46</f>
        <v>Lee Zkwrz</v>
      </c>
      <c r="C44" s="5" t="str">
        <f>CleanData!C46</f>
        <v>M</v>
      </c>
      <c r="D44" s="5" t="str">
        <f>CleanData!D46</f>
        <v>FULL</v>
      </c>
      <c r="E44" s="5" t="str">
        <f>CleanData!E46</f>
        <v>RENT</v>
      </c>
      <c r="F44" s="5" t="str">
        <f>CleanData!F46</f>
        <v>N</v>
      </c>
      <c r="G44" s="5" t="str">
        <f>CleanData!G46</f>
        <v>MEDIUM</v>
      </c>
      <c r="H44" s="56">
        <f>CleanData!H46</f>
        <v>1050</v>
      </c>
      <c r="I44" s="5">
        <f>CleanData!I46</f>
        <v>20</v>
      </c>
      <c r="J44" s="5" t="str">
        <f>CleanData!J46</f>
        <v>GOOD</v>
      </c>
      <c r="M44" s="33">
        <f t="shared" si="0"/>
        <v>5</v>
      </c>
      <c r="N44" s="39">
        <f t="shared" si="1"/>
        <v>3</v>
      </c>
      <c r="O44" s="39">
        <f t="shared" si="2"/>
        <v>1</v>
      </c>
      <c r="P44" s="39">
        <f t="shared" si="3"/>
        <v>5</v>
      </c>
      <c r="Q44" s="33"/>
      <c r="R44" s="33">
        <f>IF(OR($H44&lt;1,$H44&gt;10000),"??",IF($H44&lt;1000,Parameters!$B$3,IF($H44&gt;=5000,Parameters!$B$5,Parameters!$B$4)))</f>
        <v>0</v>
      </c>
      <c r="S44" s="39">
        <f>IF(OR($I44&lt;18,$I44&gt;70),"??",IF($I44&lt;30,Parameters!$B$7,IF($I44&gt;=50,Parameters!$B$9,Parameters!$B$8)))</f>
        <v>0</v>
      </c>
      <c r="T44" s="46">
        <f t="shared" si="4"/>
        <v>14</v>
      </c>
      <c r="U44" s="34" t="str">
        <f>IF(T44&gt;=Parameters!$B$11,"APPROVE","REJECT")</f>
        <v>APPROVE</v>
      </c>
      <c r="V44" s="4" t="str">
        <f t="shared" si="5"/>
        <v>YES</v>
      </c>
      <c r="X44" s="33">
        <f>IF(OR($H44&lt;1,$H44&gt;10000),"??",IF($H44&lt;1000,Parameters!$C$3,IF($H44&gt;=5000,Parameters!$C$5,Parameters!$C$4)))</f>
        <v>3</v>
      </c>
      <c r="Y44" s="39">
        <f>IF(OR($I44&lt;18,$I44&gt;70),"??",IF($I44&lt;30,Parameters!$C$7,IF($I44&gt;=50,Parameters!$C$9,Parameters!$C$8)))</f>
        <v>5</v>
      </c>
      <c r="Z44" s="46">
        <f t="shared" si="6"/>
        <v>22</v>
      </c>
      <c r="AA44" s="34" t="str">
        <f>IF(Z44&gt;=Parameters!$C$11,"APPROVE","REJECT")</f>
        <v>APPROVE</v>
      </c>
      <c r="AB44" s="4" t="str">
        <f t="shared" si="7"/>
        <v>YES</v>
      </c>
      <c r="AD44" s="33">
        <f>IF(OR($H44&lt;1,$H44&gt;10000),"??",IF($H44&lt;1000,Parameters!$D$3,IF($H44&gt;=5000,Parameters!$D$5,Parameters!$D$4)))</f>
        <v>0</v>
      </c>
      <c r="AE44" s="39">
        <f>IF(OR($I44&lt;18,$I44&gt;70),"??",IF($I44&lt;30,Parameters!$D$7,IF($I44&gt;=50,Parameters!$D$9,Parameters!$D$8)))</f>
        <v>0</v>
      </c>
      <c r="AF44" s="46">
        <f t="shared" si="8"/>
        <v>14</v>
      </c>
      <c r="AG44" s="34" t="str">
        <f>IF(AF44&gt;=Parameters!$D$11,"APPROVE","REJECT")</f>
        <v>APPROVE</v>
      </c>
      <c r="AH44" s="4" t="str">
        <f t="shared" si="9"/>
        <v>YES</v>
      </c>
    </row>
    <row r="45" spans="1:34" x14ac:dyDescent="0.3">
      <c r="A45" s="4">
        <f>CleanData!A47</f>
        <v>43</v>
      </c>
      <c r="B45" s="8" t="str">
        <f>CleanData!B47</f>
        <v>Lundberg Zarr</v>
      </c>
      <c r="C45" s="5" t="str">
        <f>CleanData!C47</f>
        <v>M</v>
      </c>
      <c r="D45" s="5" t="str">
        <f>CleanData!D47</f>
        <v>FULL</v>
      </c>
      <c r="E45" s="5" t="str">
        <f>CleanData!E47</f>
        <v>N</v>
      </c>
      <c r="F45" s="5" t="str">
        <f>CleanData!F47</f>
        <v>N</v>
      </c>
      <c r="G45" s="5" t="str">
        <f>CleanData!G47</f>
        <v>LONG</v>
      </c>
      <c r="H45" s="56">
        <f>CleanData!H47</f>
        <v>4400</v>
      </c>
      <c r="I45" s="5">
        <f>CleanData!I47</f>
        <v>27</v>
      </c>
      <c r="J45" s="5" t="str">
        <f>CleanData!J47</f>
        <v>GOOD</v>
      </c>
      <c r="M45" s="33">
        <f t="shared" si="0"/>
        <v>5</v>
      </c>
      <c r="N45" s="39">
        <f t="shared" si="1"/>
        <v>1</v>
      </c>
      <c r="O45" s="39">
        <f t="shared" si="2"/>
        <v>1</v>
      </c>
      <c r="P45" s="39">
        <f t="shared" si="3"/>
        <v>3</v>
      </c>
      <c r="Q45" s="33"/>
      <c r="R45" s="33">
        <f>IF(OR($H45&lt;1,$H45&gt;10000),"??",IF($H45&lt;1000,Parameters!$B$3,IF($H45&gt;=5000,Parameters!$B$5,Parameters!$B$4)))</f>
        <v>0</v>
      </c>
      <c r="S45" s="39">
        <f>IF(OR($I45&lt;18,$I45&gt;70),"??",IF($I45&lt;30,Parameters!$B$7,IF($I45&gt;=50,Parameters!$B$9,Parameters!$B$8)))</f>
        <v>0</v>
      </c>
      <c r="T45" s="46">
        <f t="shared" si="4"/>
        <v>10</v>
      </c>
      <c r="U45" s="34" t="str">
        <f>IF(T45&gt;=Parameters!$B$11,"APPROVE","REJECT")</f>
        <v>REJECT</v>
      </c>
      <c r="V45" s="4" t="str">
        <f t="shared" si="5"/>
        <v>NO</v>
      </c>
      <c r="X45" s="33">
        <f>IF(OR($H45&lt;1,$H45&gt;10000),"??",IF($H45&lt;1000,Parameters!$C$3,IF($H45&gt;=5000,Parameters!$C$5,Parameters!$C$4)))</f>
        <v>3</v>
      </c>
      <c r="Y45" s="39">
        <f>IF(OR($I45&lt;18,$I45&gt;70),"??",IF($I45&lt;30,Parameters!$C$7,IF($I45&gt;=50,Parameters!$C$9,Parameters!$C$8)))</f>
        <v>5</v>
      </c>
      <c r="Z45" s="46">
        <f t="shared" si="6"/>
        <v>18</v>
      </c>
      <c r="AA45" s="34" t="str">
        <f>IF(Z45&gt;=Parameters!$C$11,"APPROVE","REJECT")</f>
        <v>APPROVE</v>
      </c>
      <c r="AB45" s="4" t="str">
        <f t="shared" si="7"/>
        <v>YES</v>
      </c>
      <c r="AD45" s="33">
        <f>IF(OR($H45&lt;1,$H45&gt;10000),"??",IF($H45&lt;1000,Parameters!$D$3,IF($H45&gt;=5000,Parameters!$D$5,Parameters!$D$4)))</f>
        <v>0</v>
      </c>
      <c r="AE45" s="39">
        <f>IF(OR($I45&lt;18,$I45&gt;70),"??",IF($I45&lt;30,Parameters!$D$7,IF($I45&gt;=50,Parameters!$D$9,Parameters!$D$8)))</f>
        <v>0</v>
      </c>
      <c r="AF45" s="46">
        <f t="shared" si="8"/>
        <v>10</v>
      </c>
      <c r="AG45" s="34" t="str">
        <f>IF(AF45&gt;=Parameters!$D$11,"APPROVE","REJECT")</f>
        <v>APPROVE</v>
      </c>
      <c r="AH45" s="4" t="str">
        <f t="shared" si="9"/>
        <v>YES</v>
      </c>
    </row>
    <row r="46" spans="1:34" x14ac:dyDescent="0.3">
      <c r="A46" s="4">
        <f>CleanData!A48</f>
        <v>44</v>
      </c>
      <c r="B46" s="8" t="str">
        <f>CleanData!B48</f>
        <v>Lynn Yarrity</v>
      </c>
      <c r="C46" s="5" t="str">
        <f>CleanData!C48</f>
        <v>F</v>
      </c>
      <c r="D46" s="5" t="str">
        <f>CleanData!D48</f>
        <v>FULL</v>
      </c>
      <c r="E46" s="5" t="str">
        <f>CleanData!E48</f>
        <v>RENT</v>
      </c>
      <c r="F46" s="5" t="str">
        <f>CleanData!F48</f>
        <v>LOAN</v>
      </c>
      <c r="G46" s="5" t="str">
        <f>CleanData!G48</f>
        <v>SHORT</v>
      </c>
      <c r="H46" s="56">
        <f>CleanData!H48</f>
        <v>9750</v>
      </c>
      <c r="I46" s="5">
        <f>CleanData!I48</f>
        <v>29</v>
      </c>
      <c r="J46" s="5" t="str">
        <f>CleanData!J48</f>
        <v>GOOD</v>
      </c>
      <c r="M46" s="33">
        <f t="shared" si="0"/>
        <v>5</v>
      </c>
      <c r="N46" s="39">
        <f t="shared" si="1"/>
        <v>3</v>
      </c>
      <c r="O46" s="39">
        <f t="shared" si="2"/>
        <v>3</v>
      </c>
      <c r="P46" s="39">
        <f t="shared" si="3"/>
        <v>1</v>
      </c>
      <c r="Q46" s="33"/>
      <c r="R46" s="33">
        <f>IF(OR($H46&lt;1,$H46&gt;10000),"??",IF($H46&lt;1000,Parameters!$B$3,IF($H46&gt;=5000,Parameters!$B$5,Parameters!$B$4)))</f>
        <v>0</v>
      </c>
      <c r="S46" s="39">
        <f>IF(OR($I46&lt;18,$I46&gt;70),"??",IF($I46&lt;30,Parameters!$B$7,IF($I46&gt;=50,Parameters!$B$9,Parameters!$B$8)))</f>
        <v>0</v>
      </c>
      <c r="T46" s="46">
        <f t="shared" si="4"/>
        <v>12</v>
      </c>
      <c r="U46" s="34" t="str">
        <f>IF(T46&gt;=Parameters!$B$11,"APPROVE","REJECT")</f>
        <v>REJECT</v>
      </c>
      <c r="V46" s="4" t="str">
        <f t="shared" si="5"/>
        <v>NO</v>
      </c>
      <c r="X46" s="33">
        <f>IF(OR($H46&lt;1,$H46&gt;10000),"??",IF($H46&lt;1000,Parameters!$C$3,IF($H46&gt;=5000,Parameters!$C$5,Parameters!$C$4)))</f>
        <v>5</v>
      </c>
      <c r="Y46" s="39">
        <f>IF(OR($I46&lt;18,$I46&gt;70),"??",IF($I46&lt;30,Parameters!$C$7,IF($I46&gt;=50,Parameters!$C$9,Parameters!$C$8)))</f>
        <v>5</v>
      </c>
      <c r="Z46" s="46">
        <f t="shared" si="6"/>
        <v>22</v>
      </c>
      <c r="AA46" s="34" t="str">
        <f>IF(Z46&gt;=Parameters!$C$11,"APPROVE","REJECT")</f>
        <v>APPROVE</v>
      </c>
      <c r="AB46" s="4" t="str">
        <f t="shared" si="7"/>
        <v>YES</v>
      </c>
      <c r="AD46" s="33">
        <f>IF(OR($H46&lt;1,$H46&gt;10000),"??",IF($H46&lt;1000,Parameters!$D$3,IF($H46&gt;=5000,Parameters!$D$5,Parameters!$D$4)))</f>
        <v>0</v>
      </c>
      <c r="AE46" s="39">
        <f>IF(OR($I46&lt;18,$I46&gt;70),"??",IF($I46&lt;30,Parameters!$D$7,IF($I46&gt;=50,Parameters!$D$9,Parameters!$D$8)))</f>
        <v>0</v>
      </c>
      <c r="AF46" s="46">
        <f t="shared" si="8"/>
        <v>12</v>
      </c>
      <c r="AG46" s="34" t="str">
        <f>IF(AF46&gt;=Parameters!$D$11,"APPROVE","REJECT")</f>
        <v>APPROVE</v>
      </c>
      <c r="AH46" s="4" t="str">
        <f t="shared" si="9"/>
        <v>YES</v>
      </c>
    </row>
    <row r="47" spans="1:34" x14ac:dyDescent="0.3">
      <c r="A47" s="4">
        <f>CleanData!A49</f>
        <v>45</v>
      </c>
      <c r="B47" s="8" t="str">
        <f>CleanData!B49</f>
        <v>M Bedid-Falu</v>
      </c>
      <c r="C47" s="5" t="str">
        <f>CleanData!C49</f>
        <v>M</v>
      </c>
      <c r="D47" s="5" t="str">
        <f>CleanData!D49</f>
        <v>PART</v>
      </c>
      <c r="E47" s="5" t="str">
        <f>CleanData!E49</f>
        <v>RENT</v>
      </c>
      <c r="F47" s="5" t="str">
        <f>CleanData!F49</f>
        <v>LOAN</v>
      </c>
      <c r="G47" s="5" t="str">
        <f>CleanData!G49</f>
        <v>LONG</v>
      </c>
      <c r="H47" s="56">
        <f>CleanData!H49</f>
        <v>400</v>
      </c>
      <c r="I47" s="5">
        <f>CleanData!I49</f>
        <v>48</v>
      </c>
      <c r="J47" s="5" t="str">
        <f>CleanData!J49</f>
        <v>BAD</v>
      </c>
      <c r="M47" s="33">
        <f t="shared" si="0"/>
        <v>3</v>
      </c>
      <c r="N47" s="39">
        <f t="shared" si="1"/>
        <v>3</v>
      </c>
      <c r="O47" s="39">
        <f t="shared" si="2"/>
        <v>3</v>
      </c>
      <c r="P47" s="39">
        <f t="shared" si="3"/>
        <v>3</v>
      </c>
      <c r="Q47" s="33"/>
      <c r="R47" s="33">
        <f>IF(OR($H47&lt;1,$H47&gt;10000),"??",IF($H47&lt;1000,Parameters!$B$3,IF($H47&gt;=5000,Parameters!$B$5,Parameters!$B$4)))</f>
        <v>0</v>
      </c>
      <c r="S47" s="39">
        <f>IF(OR($I47&lt;18,$I47&gt;70),"??",IF($I47&lt;30,Parameters!$B$7,IF($I47&gt;=50,Parameters!$B$9,Parameters!$B$8)))</f>
        <v>0</v>
      </c>
      <c r="T47" s="46">
        <f t="shared" si="4"/>
        <v>12</v>
      </c>
      <c r="U47" s="34" t="str">
        <f>IF(T47&gt;=Parameters!$B$11,"APPROVE","REJECT")</f>
        <v>REJECT</v>
      </c>
      <c r="V47" s="4" t="str">
        <f t="shared" si="5"/>
        <v>YES</v>
      </c>
      <c r="X47" s="33">
        <f>IF(OR($H47&lt;1,$H47&gt;10000),"??",IF($H47&lt;1000,Parameters!$C$3,IF($H47&gt;=5000,Parameters!$C$5,Parameters!$C$4)))</f>
        <v>1</v>
      </c>
      <c r="Y47" s="39">
        <f>IF(OR($I47&lt;18,$I47&gt;70),"??",IF($I47&lt;30,Parameters!$C$7,IF($I47&gt;=50,Parameters!$C$9,Parameters!$C$8)))</f>
        <v>1</v>
      </c>
      <c r="Z47" s="46">
        <f t="shared" si="6"/>
        <v>14</v>
      </c>
      <c r="AA47" s="34" t="str">
        <f>IF(Z47&gt;=Parameters!$C$11,"APPROVE","REJECT")</f>
        <v>REJECT</v>
      </c>
      <c r="AB47" s="4" t="str">
        <f t="shared" si="7"/>
        <v>YES</v>
      </c>
      <c r="AD47" s="33">
        <f>IF(OR($H47&lt;1,$H47&gt;10000),"??",IF($H47&lt;1000,Parameters!$D$3,IF($H47&gt;=5000,Parameters!$D$5,Parameters!$D$4)))</f>
        <v>0</v>
      </c>
      <c r="AE47" s="39">
        <f>IF(OR($I47&lt;18,$I47&gt;70),"??",IF($I47&lt;30,Parameters!$D$7,IF($I47&gt;=50,Parameters!$D$9,Parameters!$D$8)))</f>
        <v>0</v>
      </c>
      <c r="AF47" s="46">
        <f t="shared" si="8"/>
        <v>12</v>
      </c>
      <c r="AG47" s="34" t="str">
        <f>IF(AF47&gt;=Parameters!$D$11,"APPROVE","REJECT")</f>
        <v>APPROVE</v>
      </c>
      <c r="AH47" s="4" t="str">
        <f t="shared" si="9"/>
        <v>NO</v>
      </c>
    </row>
    <row r="48" spans="1:34" x14ac:dyDescent="0.3">
      <c r="A48" s="4">
        <f>CleanData!A50</f>
        <v>46</v>
      </c>
      <c r="B48" s="8" t="str">
        <f>CleanData!B50</f>
        <v>Marge NL Rittern</v>
      </c>
      <c r="C48" s="5" t="str">
        <f>CleanData!C50</f>
        <v>F</v>
      </c>
      <c r="D48" s="5" t="str">
        <f>CleanData!D50</f>
        <v>PART</v>
      </c>
      <c r="E48" s="5" t="str">
        <f>CleanData!E50</f>
        <v>RENT</v>
      </c>
      <c r="F48" s="5" t="str">
        <f>CleanData!F50</f>
        <v>LOAN</v>
      </c>
      <c r="G48" s="5" t="str">
        <f>CleanData!G50</f>
        <v>LONG</v>
      </c>
      <c r="H48" s="56">
        <f>CleanData!H50</f>
        <v>8400</v>
      </c>
      <c r="I48" s="5">
        <f>CleanData!I50</f>
        <v>22</v>
      </c>
      <c r="J48" s="5" t="str">
        <f>CleanData!J50</f>
        <v>GOOD</v>
      </c>
      <c r="M48" s="33">
        <f t="shared" si="0"/>
        <v>3</v>
      </c>
      <c r="N48" s="39">
        <f t="shared" si="1"/>
        <v>3</v>
      </c>
      <c r="O48" s="39">
        <f t="shared" si="2"/>
        <v>3</v>
      </c>
      <c r="P48" s="39">
        <f t="shared" si="3"/>
        <v>3</v>
      </c>
      <c r="Q48" s="33"/>
      <c r="R48" s="33">
        <f>IF(OR($H48&lt;1,$H48&gt;10000),"??",IF($H48&lt;1000,Parameters!$B$3,IF($H48&gt;=5000,Parameters!$B$5,Parameters!$B$4)))</f>
        <v>0</v>
      </c>
      <c r="S48" s="39">
        <f>IF(OR($I48&lt;18,$I48&gt;70),"??",IF($I48&lt;30,Parameters!$B$7,IF($I48&gt;=50,Parameters!$B$9,Parameters!$B$8)))</f>
        <v>0</v>
      </c>
      <c r="T48" s="46">
        <f t="shared" si="4"/>
        <v>12</v>
      </c>
      <c r="U48" s="34" t="str">
        <f>IF(T48&gt;=Parameters!$B$11,"APPROVE","REJECT")</f>
        <v>REJECT</v>
      </c>
      <c r="V48" s="4" t="str">
        <f t="shared" si="5"/>
        <v>NO</v>
      </c>
      <c r="X48" s="33">
        <f>IF(OR($H48&lt;1,$H48&gt;10000),"??",IF($H48&lt;1000,Parameters!$C$3,IF($H48&gt;=5000,Parameters!$C$5,Parameters!$C$4)))</f>
        <v>5</v>
      </c>
      <c r="Y48" s="39">
        <f>IF(OR($I48&lt;18,$I48&gt;70),"??",IF($I48&lt;30,Parameters!$C$7,IF($I48&gt;=50,Parameters!$C$9,Parameters!$C$8)))</f>
        <v>5</v>
      </c>
      <c r="Z48" s="46">
        <f t="shared" si="6"/>
        <v>22</v>
      </c>
      <c r="AA48" s="34" t="str">
        <f>IF(Z48&gt;=Parameters!$C$11,"APPROVE","REJECT")</f>
        <v>APPROVE</v>
      </c>
      <c r="AB48" s="4" t="str">
        <f t="shared" si="7"/>
        <v>YES</v>
      </c>
      <c r="AD48" s="33">
        <f>IF(OR($H48&lt;1,$H48&gt;10000),"??",IF($H48&lt;1000,Parameters!$D$3,IF($H48&gt;=5000,Parameters!$D$5,Parameters!$D$4)))</f>
        <v>0</v>
      </c>
      <c r="AE48" s="39">
        <f>IF(OR($I48&lt;18,$I48&gt;70),"??",IF($I48&lt;30,Parameters!$D$7,IF($I48&gt;=50,Parameters!$D$9,Parameters!$D$8)))</f>
        <v>0</v>
      </c>
      <c r="AF48" s="46">
        <f t="shared" si="8"/>
        <v>12</v>
      </c>
      <c r="AG48" s="34" t="str">
        <f>IF(AF48&gt;=Parameters!$D$11,"APPROVE","REJECT")</f>
        <v>APPROVE</v>
      </c>
      <c r="AH48" s="4" t="str">
        <f t="shared" si="9"/>
        <v>YES</v>
      </c>
    </row>
    <row r="49" spans="1:34" x14ac:dyDescent="0.3">
      <c r="A49" s="4">
        <f>CleanData!A51</f>
        <v>47</v>
      </c>
      <c r="B49" s="8" t="str">
        <f>CleanData!B51</f>
        <v>Mark Offe</v>
      </c>
      <c r="C49" s="5" t="str">
        <f>CleanData!C51</f>
        <v>M</v>
      </c>
      <c r="D49" s="5" t="str">
        <f>CleanData!D51</f>
        <v>FULL</v>
      </c>
      <c r="E49" s="5" t="str">
        <f>CleanData!E51</f>
        <v>N</v>
      </c>
      <c r="F49" s="5" t="str">
        <f>CleanData!F51</f>
        <v>LOAN</v>
      </c>
      <c r="G49" s="5" t="str">
        <f>CleanData!G51</f>
        <v>MEDIUM</v>
      </c>
      <c r="H49" s="56">
        <f>CleanData!H51</f>
        <v>300</v>
      </c>
      <c r="I49" s="5">
        <f>CleanData!I51</f>
        <v>33</v>
      </c>
      <c r="J49" s="5" t="str">
        <f>CleanData!J51</f>
        <v>BAD</v>
      </c>
      <c r="M49" s="33">
        <f t="shared" si="0"/>
        <v>5</v>
      </c>
      <c r="N49" s="39">
        <f t="shared" si="1"/>
        <v>1</v>
      </c>
      <c r="O49" s="39">
        <f t="shared" si="2"/>
        <v>3</v>
      </c>
      <c r="P49" s="39">
        <f t="shared" si="3"/>
        <v>5</v>
      </c>
      <c r="Q49" s="33"/>
      <c r="R49" s="33">
        <f>IF(OR($H49&lt;1,$H49&gt;10000),"??",IF($H49&lt;1000,Parameters!$B$3,IF($H49&gt;=5000,Parameters!$B$5,Parameters!$B$4)))</f>
        <v>0</v>
      </c>
      <c r="S49" s="39">
        <f>IF(OR($I49&lt;18,$I49&gt;70),"??",IF($I49&lt;30,Parameters!$B$7,IF($I49&gt;=50,Parameters!$B$9,Parameters!$B$8)))</f>
        <v>0</v>
      </c>
      <c r="T49" s="46">
        <f t="shared" si="4"/>
        <v>14</v>
      </c>
      <c r="U49" s="34" t="str">
        <f>IF(T49&gt;=Parameters!$B$11,"APPROVE","REJECT")</f>
        <v>APPROVE</v>
      </c>
      <c r="V49" s="4" t="str">
        <f t="shared" si="5"/>
        <v>NO</v>
      </c>
      <c r="X49" s="33">
        <f>IF(OR($H49&lt;1,$H49&gt;10000),"??",IF($H49&lt;1000,Parameters!$C$3,IF($H49&gt;=5000,Parameters!$C$5,Parameters!$C$4)))</f>
        <v>1</v>
      </c>
      <c r="Y49" s="39">
        <f>IF(OR($I49&lt;18,$I49&gt;70),"??",IF($I49&lt;30,Parameters!$C$7,IF($I49&gt;=50,Parameters!$C$9,Parameters!$C$8)))</f>
        <v>1</v>
      </c>
      <c r="Z49" s="46">
        <f t="shared" si="6"/>
        <v>16</v>
      </c>
      <c r="AA49" s="34" t="str">
        <f>IF(Z49&gt;=Parameters!$C$11,"APPROVE","REJECT")</f>
        <v>APPROVE</v>
      </c>
      <c r="AB49" s="4" t="str">
        <f t="shared" si="7"/>
        <v>NO</v>
      </c>
      <c r="AD49" s="33">
        <f>IF(OR($H49&lt;1,$H49&gt;10000),"??",IF($H49&lt;1000,Parameters!$D$3,IF($H49&gt;=5000,Parameters!$D$5,Parameters!$D$4)))</f>
        <v>0</v>
      </c>
      <c r="AE49" s="39">
        <f>IF(OR($I49&lt;18,$I49&gt;70),"??",IF($I49&lt;30,Parameters!$D$7,IF($I49&gt;=50,Parameters!$D$9,Parameters!$D$8)))</f>
        <v>0</v>
      </c>
      <c r="AF49" s="46">
        <f t="shared" si="8"/>
        <v>14</v>
      </c>
      <c r="AG49" s="34" t="str">
        <f>IF(AF49&gt;=Parameters!$D$11,"APPROVE","REJECT")</f>
        <v>APPROVE</v>
      </c>
      <c r="AH49" s="4" t="str">
        <f t="shared" si="9"/>
        <v>NO</v>
      </c>
    </row>
    <row r="50" spans="1:34" x14ac:dyDescent="0.3">
      <c r="A50" s="4">
        <f>CleanData!A52</f>
        <v>48</v>
      </c>
      <c r="B50" s="8" t="str">
        <f>CleanData!B52</f>
        <v>Markitt Price</v>
      </c>
      <c r="C50" s="5" t="str">
        <f>CleanData!C52</f>
        <v>F</v>
      </c>
      <c r="D50" s="5" t="str">
        <f>CleanData!D52</f>
        <v>FULL</v>
      </c>
      <c r="E50" s="5" t="str">
        <f>CleanData!E52</f>
        <v>N</v>
      </c>
      <c r="F50" s="5" t="str">
        <f>CleanData!F52</f>
        <v>LOAN</v>
      </c>
      <c r="G50" s="5" t="str">
        <f>CleanData!G52</f>
        <v>MEDIUM</v>
      </c>
      <c r="H50" s="56">
        <f>CleanData!H52</f>
        <v>3250</v>
      </c>
      <c r="I50" s="5">
        <f>CleanData!I52</f>
        <v>41</v>
      </c>
      <c r="J50" s="5" t="str">
        <f>CleanData!J52</f>
        <v>GOOD</v>
      </c>
      <c r="M50" s="33">
        <f t="shared" si="0"/>
        <v>5</v>
      </c>
      <c r="N50" s="39">
        <f t="shared" si="1"/>
        <v>1</v>
      </c>
      <c r="O50" s="39">
        <f t="shared" si="2"/>
        <v>3</v>
      </c>
      <c r="P50" s="39">
        <f t="shared" si="3"/>
        <v>5</v>
      </c>
      <c r="Q50" s="33"/>
      <c r="R50" s="33">
        <f>IF(OR($H50&lt;1,$H50&gt;10000),"??",IF($H50&lt;1000,Parameters!$B$3,IF($H50&gt;=5000,Parameters!$B$5,Parameters!$B$4)))</f>
        <v>0</v>
      </c>
      <c r="S50" s="39">
        <f>IF(OR($I50&lt;18,$I50&gt;70),"??",IF($I50&lt;30,Parameters!$B$7,IF($I50&gt;=50,Parameters!$B$9,Parameters!$B$8)))</f>
        <v>0</v>
      </c>
      <c r="T50" s="46">
        <f t="shared" si="4"/>
        <v>14</v>
      </c>
      <c r="U50" s="34" t="str">
        <f>IF(T50&gt;=Parameters!$B$11,"APPROVE","REJECT")</f>
        <v>APPROVE</v>
      </c>
      <c r="V50" s="4" t="str">
        <f t="shared" si="5"/>
        <v>YES</v>
      </c>
      <c r="X50" s="33">
        <f>IF(OR($H50&lt;1,$H50&gt;10000),"??",IF($H50&lt;1000,Parameters!$C$3,IF($H50&gt;=5000,Parameters!$C$5,Parameters!$C$4)))</f>
        <v>3</v>
      </c>
      <c r="Y50" s="39">
        <f>IF(OR($I50&lt;18,$I50&gt;70),"??",IF($I50&lt;30,Parameters!$C$7,IF($I50&gt;=50,Parameters!$C$9,Parameters!$C$8)))</f>
        <v>1</v>
      </c>
      <c r="Z50" s="46">
        <f t="shared" si="6"/>
        <v>18</v>
      </c>
      <c r="AA50" s="34" t="str">
        <f>IF(Z50&gt;=Parameters!$C$11,"APPROVE","REJECT")</f>
        <v>APPROVE</v>
      </c>
      <c r="AB50" s="4" t="str">
        <f t="shared" si="7"/>
        <v>YES</v>
      </c>
      <c r="AD50" s="33">
        <f>IF(OR($H50&lt;1,$H50&gt;10000),"??",IF($H50&lt;1000,Parameters!$D$3,IF($H50&gt;=5000,Parameters!$D$5,Parameters!$D$4)))</f>
        <v>0</v>
      </c>
      <c r="AE50" s="39">
        <f>IF(OR($I50&lt;18,$I50&gt;70),"??",IF($I50&lt;30,Parameters!$D$7,IF($I50&gt;=50,Parameters!$D$9,Parameters!$D$8)))</f>
        <v>0</v>
      </c>
      <c r="AF50" s="46">
        <f t="shared" si="8"/>
        <v>14</v>
      </c>
      <c r="AG50" s="34" t="str">
        <f>IF(AF50&gt;=Parameters!$D$11,"APPROVE","REJECT")</f>
        <v>APPROVE</v>
      </c>
      <c r="AH50" s="4" t="str">
        <f t="shared" si="9"/>
        <v>YES</v>
      </c>
    </row>
    <row r="51" spans="1:34" x14ac:dyDescent="0.3">
      <c r="A51" s="4">
        <f>CleanData!A53</f>
        <v>49</v>
      </c>
      <c r="B51" s="8" t="str">
        <f>CleanData!B53</f>
        <v>Martin Gale</v>
      </c>
      <c r="C51" s="5" t="str">
        <f>CleanData!C53</f>
        <v>M</v>
      </c>
      <c r="D51" s="5" t="str">
        <f>CleanData!D53</f>
        <v>FULL</v>
      </c>
      <c r="E51" s="5" t="str">
        <f>CleanData!E53</f>
        <v>RENT</v>
      </c>
      <c r="F51" s="5" t="str">
        <f>CleanData!F53</f>
        <v>CAR</v>
      </c>
      <c r="G51" s="5" t="str">
        <f>CleanData!G53</f>
        <v>LONG</v>
      </c>
      <c r="H51" s="56">
        <f>CleanData!H53</f>
        <v>2500</v>
      </c>
      <c r="I51" s="5">
        <f>CleanData!I53</f>
        <v>21</v>
      </c>
      <c r="J51" s="5" t="str">
        <f>CleanData!J53</f>
        <v>GOOD</v>
      </c>
      <c r="M51" s="33">
        <f t="shared" si="0"/>
        <v>5</v>
      </c>
      <c r="N51" s="39">
        <f t="shared" si="1"/>
        <v>3</v>
      </c>
      <c r="O51" s="39">
        <f t="shared" si="2"/>
        <v>5</v>
      </c>
      <c r="P51" s="39">
        <f t="shared" si="3"/>
        <v>3</v>
      </c>
      <c r="Q51" s="33"/>
      <c r="R51" s="33">
        <f>IF(OR($H51&lt;1,$H51&gt;10000),"??",IF($H51&lt;1000,Parameters!$B$3,IF($H51&gt;=5000,Parameters!$B$5,Parameters!$B$4)))</f>
        <v>0</v>
      </c>
      <c r="S51" s="39">
        <f>IF(OR($I51&lt;18,$I51&gt;70),"??",IF($I51&lt;30,Parameters!$B$7,IF($I51&gt;=50,Parameters!$B$9,Parameters!$B$8)))</f>
        <v>0</v>
      </c>
      <c r="T51" s="46">
        <f t="shared" si="4"/>
        <v>16</v>
      </c>
      <c r="U51" s="34" t="str">
        <f>IF(T51&gt;=Parameters!$B$11,"APPROVE","REJECT")</f>
        <v>APPROVE</v>
      </c>
      <c r="V51" s="4" t="str">
        <f t="shared" si="5"/>
        <v>YES</v>
      </c>
      <c r="X51" s="33">
        <f>IF(OR($H51&lt;1,$H51&gt;10000),"??",IF($H51&lt;1000,Parameters!$C$3,IF($H51&gt;=5000,Parameters!$C$5,Parameters!$C$4)))</f>
        <v>3</v>
      </c>
      <c r="Y51" s="39">
        <f>IF(OR($I51&lt;18,$I51&gt;70),"??",IF($I51&lt;30,Parameters!$C$7,IF($I51&gt;=50,Parameters!$C$9,Parameters!$C$8)))</f>
        <v>5</v>
      </c>
      <c r="Z51" s="46">
        <f t="shared" si="6"/>
        <v>24</v>
      </c>
      <c r="AA51" s="34" t="str">
        <f>IF(Z51&gt;=Parameters!$C$11,"APPROVE","REJECT")</f>
        <v>APPROVE</v>
      </c>
      <c r="AB51" s="4" t="str">
        <f t="shared" si="7"/>
        <v>YES</v>
      </c>
      <c r="AD51" s="33">
        <f>IF(OR($H51&lt;1,$H51&gt;10000),"??",IF($H51&lt;1000,Parameters!$D$3,IF($H51&gt;=5000,Parameters!$D$5,Parameters!$D$4)))</f>
        <v>0</v>
      </c>
      <c r="AE51" s="39">
        <f>IF(OR($I51&lt;18,$I51&gt;70),"??",IF($I51&lt;30,Parameters!$D$7,IF($I51&gt;=50,Parameters!$D$9,Parameters!$D$8)))</f>
        <v>0</v>
      </c>
      <c r="AF51" s="46">
        <f t="shared" si="8"/>
        <v>16</v>
      </c>
      <c r="AG51" s="34" t="str">
        <f>IF(AF51&gt;=Parameters!$D$11,"APPROVE","REJECT")</f>
        <v>APPROVE</v>
      </c>
      <c r="AH51" s="4" t="str">
        <f t="shared" si="9"/>
        <v>YES</v>
      </c>
    </row>
    <row r="52" spans="1:34" x14ac:dyDescent="0.3">
      <c r="A52" s="4">
        <f>CleanData!A54</f>
        <v>50</v>
      </c>
      <c r="B52" s="8" t="str">
        <f>CleanData!B54</f>
        <v>Matt Ching</v>
      </c>
      <c r="C52" s="5" t="str">
        <f>CleanData!C54</f>
        <v>M</v>
      </c>
      <c r="D52" s="5" t="str">
        <f>CleanData!D54</f>
        <v>FULL</v>
      </c>
      <c r="E52" s="5" t="str">
        <f>CleanData!E54</f>
        <v>N</v>
      </c>
      <c r="F52" s="5" t="str">
        <f>CleanData!F54</f>
        <v>N</v>
      </c>
      <c r="G52" s="5" t="str">
        <f>CleanData!G54</f>
        <v>MEDIUM</v>
      </c>
      <c r="H52" s="56">
        <f>CleanData!H54</f>
        <v>400</v>
      </c>
      <c r="I52" s="5">
        <f>CleanData!I54</f>
        <v>49</v>
      </c>
      <c r="J52" s="5" t="str">
        <f>CleanData!J54</f>
        <v>BAD</v>
      </c>
      <c r="M52" s="33">
        <f t="shared" si="0"/>
        <v>5</v>
      </c>
      <c r="N52" s="39">
        <f t="shared" si="1"/>
        <v>1</v>
      </c>
      <c r="O52" s="39">
        <f t="shared" si="2"/>
        <v>1</v>
      </c>
      <c r="P52" s="39">
        <f t="shared" si="3"/>
        <v>5</v>
      </c>
      <c r="Q52" s="33"/>
      <c r="R52" s="33">
        <f>IF(OR($H52&lt;1,$H52&gt;10000),"??",IF($H52&lt;1000,Parameters!$B$3,IF($H52&gt;=5000,Parameters!$B$5,Parameters!$B$4)))</f>
        <v>0</v>
      </c>
      <c r="S52" s="39">
        <f>IF(OR($I52&lt;18,$I52&gt;70),"??",IF($I52&lt;30,Parameters!$B$7,IF($I52&gt;=50,Parameters!$B$9,Parameters!$B$8)))</f>
        <v>0</v>
      </c>
      <c r="T52" s="46">
        <f t="shared" si="4"/>
        <v>12</v>
      </c>
      <c r="U52" s="34" t="str">
        <f>IF(T52&gt;=Parameters!$B$11,"APPROVE","REJECT")</f>
        <v>REJECT</v>
      </c>
      <c r="V52" s="4" t="str">
        <f t="shared" si="5"/>
        <v>YES</v>
      </c>
      <c r="X52" s="33">
        <f>IF(OR($H52&lt;1,$H52&gt;10000),"??",IF($H52&lt;1000,Parameters!$C$3,IF($H52&gt;=5000,Parameters!$C$5,Parameters!$C$4)))</f>
        <v>1</v>
      </c>
      <c r="Y52" s="39">
        <f>IF(OR($I52&lt;18,$I52&gt;70),"??",IF($I52&lt;30,Parameters!$C$7,IF($I52&gt;=50,Parameters!$C$9,Parameters!$C$8)))</f>
        <v>1</v>
      </c>
      <c r="Z52" s="46">
        <f t="shared" si="6"/>
        <v>14</v>
      </c>
      <c r="AA52" s="34" t="str">
        <f>IF(Z52&gt;=Parameters!$C$11,"APPROVE","REJECT")</f>
        <v>REJECT</v>
      </c>
      <c r="AB52" s="4" t="str">
        <f t="shared" si="7"/>
        <v>YES</v>
      </c>
      <c r="AD52" s="33">
        <f>IF(OR($H52&lt;1,$H52&gt;10000),"??",IF($H52&lt;1000,Parameters!$D$3,IF($H52&gt;=5000,Parameters!$D$5,Parameters!$D$4)))</f>
        <v>0</v>
      </c>
      <c r="AE52" s="39">
        <f>IF(OR($I52&lt;18,$I52&gt;70),"??",IF($I52&lt;30,Parameters!$D$7,IF($I52&gt;=50,Parameters!$D$9,Parameters!$D$8)))</f>
        <v>0</v>
      </c>
      <c r="AF52" s="46">
        <f t="shared" si="8"/>
        <v>12</v>
      </c>
      <c r="AG52" s="34" t="str">
        <f>IF(AF52&gt;=Parameters!$D$11,"APPROVE","REJECT")</f>
        <v>APPROVE</v>
      </c>
      <c r="AH52" s="4" t="str">
        <f t="shared" si="9"/>
        <v>NO</v>
      </c>
    </row>
    <row r="53" spans="1:34" x14ac:dyDescent="0.3">
      <c r="A53" s="4">
        <f>CleanData!A55</f>
        <v>51</v>
      </c>
      <c r="B53" s="8" t="str">
        <f>CleanData!B55</f>
        <v>Max Lykelywood</v>
      </c>
      <c r="C53" s="5" t="str">
        <f>CleanData!C55</f>
        <v>M</v>
      </c>
      <c r="D53" s="5" t="str">
        <f>CleanData!D55</f>
        <v>FULL</v>
      </c>
      <c r="E53" s="5" t="str">
        <f>CleanData!E55</f>
        <v>RENT</v>
      </c>
      <c r="F53" s="5" t="str">
        <f>CleanData!F55</f>
        <v>N</v>
      </c>
      <c r="G53" s="5" t="str">
        <f>CleanData!G55</f>
        <v>SHORT</v>
      </c>
      <c r="H53" s="56">
        <f>CleanData!H55</f>
        <v>600</v>
      </c>
      <c r="I53" s="5">
        <f>CleanData!I55</f>
        <v>21</v>
      </c>
      <c r="J53" s="5" t="str">
        <f>CleanData!J55</f>
        <v>GOOD</v>
      </c>
      <c r="M53" s="33">
        <f t="shared" si="0"/>
        <v>5</v>
      </c>
      <c r="N53" s="39">
        <f t="shared" si="1"/>
        <v>3</v>
      </c>
      <c r="O53" s="39">
        <f t="shared" si="2"/>
        <v>1</v>
      </c>
      <c r="P53" s="39">
        <f t="shared" si="3"/>
        <v>1</v>
      </c>
      <c r="Q53" s="33"/>
      <c r="R53" s="33">
        <f>IF(OR($H53&lt;1,$H53&gt;10000),"??",IF($H53&lt;1000,Parameters!$B$3,IF($H53&gt;=5000,Parameters!$B$5,Parameters!$B$4)))</f>
        <v>0</v>
      </c>
      <c r="S53" s="39">
        <f>IF(OR($I53&lt;18,$I53&gt;70),"??",IF($I53&lt;30,Parameters!$B$7,IF($I53&gt;=50,Parameters!$B$9,Parameters!$B$8)))</f>
        <v>0</v>
      </c>
      <c r="T53" s="46">
        <f t="shared" si="4"/>
        <v>10</v>
      </c>
      <c r="U53" s="34" t="str">
        <f>IF(T53&gt;=Parameters!$B$11,"APPROVE","REJECT")</f>
        <v>REJECT</v>
      </c>
      <c r="V53" s="4" t="str">
        <f t="shared" si="5"/>
        <v>NO</v>
      </c>
      <c r="X53" s="33">
        <f>IF(OR($H53&lt;1,$H53&gt;10000),"??",IF($H53&lt;1000,Parameters!$C$3,IF($H53&gt;=5000,Parameters!$C$5,Parameters!$C$4)))</f>
        <v>1</v>
      </c>
      <c r="Y53" s="39">
        <f>IF(OR($I53&lt;18,$I53&gt;70),"??",IF($I53&lt;30,Parameters!$C$7,IF($I53&gt;=50,Parameters!$C$9,Parameters!$C$8)))</f>
        <v>5</v>
      </c>
      <c r="Z53" s="46">
        <f t="shared" si="6"/>
        <v>16</v>
      </c>
      <c r="AA53" s="34" t="str">
        <f>IF(Z53&gt;=Parameters!$C$11,"APPROVE","REJECT")</f>
        <v>APPROVE</v>
      </c>
      <c r="AB53" s="4" t="str">
        <f t="shared" si="7"/>
        <v>YES</v>
      </c>
      <c r="AD53" s="33">
        <f>IF(OR($H53&lt;1,$H53&gt;10000),"??",IF($H53&lt;1000,Parameters!$D$3,IF($H53&gt;=5000,Parameters!$D$5,Parameters!$D$4)))</f>
        <v>0</v>
      </c>
      <c r="AE53" s="39">
        <f>IF(OR($I53&lt;18,$I53&gt;70),"??",IF($I53&lt;30,Parameters!$D$7,IF($I53&gt;=50,Parameters!$D$9,Parameters!$D$8)))</f>
        <v>0</v>
      </c>
      <c r="AF53" s="46">
        <f t="shared" si="8"/>
        <v>10</v>
      </c>
      <c r="AG53" s="34" t="str">
        <f>IF(AF53&gt;=Parameters!$D$11,"APPROVE","REJECT")</f>
        <v>APPROVE</v>
      </c>
      <c r="AH53" s="4" t="str">
        <f t="shared" si="9"/>
        <v>YES</v>
      </c>
    </row>
    <row r="54" spans="1:34" x14ac:dyDescent="0.3">
      <c r="A54" s="4">
        <f>CleanData!A56</f>
        <v>52</v>
      </c>
      <c r="B54" s="8" t="str">
        <f>CleanData!B56</f>
        <v>May Kem-Zlor</v>
      </c>
      <c r="C54" s="5" t="str">
        <f>CleanData!C56</f>
        <v>F</v>
      </c>
      <c r="D54" s="5" t="str">
        <f>CleanData!D56</f>
        <v>FULL</v>
      </c>
      <c r="E54" s="5" t="str">
        <f>CleanData!E56</f>
        <v>RENT</v>
      </c>
      <c r="F54" s="5" t="str">
        <f>CleanData!F56</f>
        <v>N</v>
      </c>
      <c r="G54" s="5" t="str">
        <f>CleanData!G56</f>
        <v>MEDIUM</v>
      </c>
      <c r="H54" s="56">
        <f>CleanData!H56</f>
        <v>500</v>
      </c>
      <c r="I54" s="5">
        <f>CleanData!I56</f>
        <v>18</v>
      </c>
      <c r="J54" s="5" t="str">
        <f>CleanData!J56</f>
        <v>GOOD</v>
      </c>
      <c r="M54" s="33">
        <f t="shared" si="0"/>
        <v>5</v>
      </c>
      <c r="N54" s="39">
        <f t="shared" si="1"/>
        <v>3</v>
      </c>
      <c r="O54" s="39">
        <f t="shared" si="2"/>
        <v>1</v>
      </c>
      <c r="P54" s="39">
        <f t="shared" si="3"/>
        <v>5</v>
      </c>
      <c r="Q54" s="33"/>
      <c r="R54" s="33">
        <f>IF(OR($H54&lt;1,$H54&gt;10000),"??",IF($H54&lt;1000,Parameters!$B$3,IF($H54&gt;=5000,Parameters!$B$5,Parameters!$B$4)))</f>
        <v>0</v>
      </c>
      <c r="S54" s="39">
        <f>IF(OR($I54&lt;18,$I54&gt;70),"??",IF($I54&lt;30,Parameters!$B$7,IF($I54&gt;=50,Parameters!$B$9,Parameters!$B$8)))</f>
        <v>0</v>
      </c>
      <c r="T54" s="46">
        <f t="shared" si="4"/>
        <v>14</v>
      </c>
      <c r="U54" s="34" t="str">
        <f>IF(T54&gt;=Parameters!$B$11,"APPROVE","REJECT")</f>
        <v>APPROVE</v>
      </c>
      <c r="V54" s="4" t="str">
        <f t="shared" si="5"/>
        <v>YES</v>
      </c>
      <c r="X54" s="33">
        <f>IF(OR($H54&lt;1,$H54&gt;10000),"??",IF($H54&lt;1000,Parameters!$C$3,IF($H54&gt;=5000,Parameters!$C$5,Parameters!$C$4)))</f>
        <v>1</v>
      </c>
      <c r="Y54" s="39">
        <f>IF(OR($I54&lt;18,$I54&gt;70),"??",IF($I54&lt;30,Parameters!$C$7,IF($I54&gt;=50,Parameters!$C$9,Parameters!$C$8)))</f>
        <v>5</v>
      </c>
      <c r="Z54" s="46">
        <f t="shared" si="6"/>
        <v>20</v>
      </c>
      <c r="AA54" s="34" t="str">
        <f>IF(Z54&gt;=Parameters!$C$11,"APPROVE","REJECT")</f>
        <v>APPROVE</v>
      </c>
      <c r="AB54" s="4" t="str">
        <f t="shared" si="7"/>
        <v>YES</v>
      </c>
      <c r="AD54" s="33">
        <f>IF(OR($H54&lt;1,$H54&gt;10000),"??",IF($H54&lt;1000,Parameters!$D$3,IF($H54&gt;=5000,Parameters!$D$5,Parameters!$D$4)))</f>
        <v>0</v>
      </c>
      <c r="AE54" s="39">
        <f>IF(OR($I54&lt;18,$I54&gt;70),"??",IF($I54&lt;30,Parameters!$D$7,IF($I54&gt;=50,Parameters!$D$9,Parameters!$D$8)))</f>
        <v>0</v>
      </c>
      <c r="AF54" s="46">
        <f t="shared" si="8"/>
        <v>14</v>
      </c>
      <c r="AG54" s="34" t="str">
        <f>IF(AF54&gt;=Parameters!$D$11,"APPROVE","REJECT")</f>
        <v>APPROVE</v>
      </c>
      <c r="AH54" s="4" t="str">
        <f t="shared" si="9"/>
        <v>YES</v>
      </c>
    </row>
    <row r="55" spans="1:34" x14ac:dyDescent="0.3">
      <c r="A55" s="4">
        <f>CleanData!A57</f>
        <v>53</v>
      </c>
      <c r="B55" s="8" t="str">
        <f>CleanData!B57</f>
        <v>McSimmons S Timmayta</v>
      </c>
      <c r="C55" s="5" t="str">
        <f>CleanData!C57</f>
        <v>M</v>
      </c>
      <c r="D55" s="5" t="str">
        <f>CleanData!D57</f>
        <v>FULL</v>
      </c>
      <c r="E55" s="5" t="str">
        <f>CleanData!E57</f>
        <v>N</v>
      </c>
      <c r="F55" s="5" t="str">
        <f>CleanData!F57</f>
        <v>LOAN</v>
      </c>
      <c r="G55" s="5" t="str">
        <f>CleanData!G57</f>
        <v>MEDIUM</v>
      </c>
      <c r="H55" s="56">
        <f>CleanData!H57</f>
        <v>2550</v>
      </c>
      <c r="I55" s="5">
        <f>CleanData!I57</f>
        <v>50</v>
      </c>
      <c r="J55" s="5" t="str">
        <f>CleanData!J57</f>
        <v>GOOD</v>
      </c>
      <c r="M55" s="33">
        <f t="shared" si="0"/>
        <v>5</v>
      </c>
      <c r="N55" s="39">
        <f t="shared" si="1"/>
        <v>1</v>
      </c>
      <c r="O55" s="39">
        <f t="shared" si="2"/>
        <v>3</v>
      </c>
      <c r="P55" s="39">
        <f t="shared" si="3"/>
        <v>5</v>
      </c>
      <c r="Q55" s="33"/>
      <c r="R55" s="33">
        <f>IF(OR($H55&lt;1,$H55&gt;10000),"??",IF($H55&lt;1000,Parameters!$B$3,IF($H55&gt;=5000,Parameters!$B$5,Parameters!$B$4)))</f>
        <v>0</v>
      </c>
      <c r="S55" s="39">
        <f>IF(OR($I55&lt;18,$I55&gt;70),"??",IF($I55&lt;30,Parameters!$B$7,IF($I55&gt;=50,Parameters!$B$9,Parameters!$B$8)))</f>
        <v>0</v>
      </c>
      <c r="T55" s="46">
        <f t="shared" si="4"/>
        <v>14</v>
      </c>
      <c r="U55" s="34" t="str">
        <f>IF(T55&gt;=Parameters!$B$11,"APPROVE","REJECT")</f>
        <v>APPROVE</v>
      </c>
      <c r="V55" s="4" t="str">
        <f t="shared" si="5"/>
        <v>YES</v>
      </c>
      <c r="X55" s="33">
        <f>IF(OR($H55&lt;1,$H55&gt;10000),"??",IF($H55&lt;1000,Parameters!$C$3,IF($H55&gt;=5000,Parameters!$C$5,Parameters!$C$4)))</f>
        <v>3</v>
      </c>
      <c r="Y55" s="39">
        <f>IF(OR($I55&lt;18,$I55&gt;70),"??",IF($I55&lt;30,Parameters!$C$7,IF($I55&gt;=50,Parameters!$C$9,Parameters!$C$8)))</f>
        <v>3</v>
      </c>
      <c r="Z55" s="46">
        <f t="shared" si="6"/>
        <v>20</v>
      </c>
      <c r="AA55" s="34" t="str">
        <f>IF(Z55&gt;=Parameters!$C$11,"APPROVE","REJECT")</f>
        <v>APPROVE</v>
      </c>
      <c r="AB55" s="4" t="str">
        <f t="shared" si="7"/>
        <v>YES</v>
      </c>
      <c r="AD55" s="33">
        <f>IF(OR($H55&lt;1,$H55&gt;10000),"??",IF($H55&lt;1000,Parameters!$D$3,IF($H55&gt;=5000,Parameters!$D$5,Parameters!$D$4)))</f>
        <v>0</v>
      </c>
      <c r="AE55" s="39">
        <f>IF(OR($I55&lt;18,$I55&gt;70),"??",IF($I55&lt;30,Parameters!$D$7,IF($I55&gt;=50,Parameters!$D$9,Parameters!$D$8)))</f>
        <v>0</v>
      </c>
      <c r="AF55" s="46">
        <f t="shared" si="8"/>
        <v>14</v>
      </c>
      <c r="AG55" s="34" t="str">
        <f>IF(AF55&gt;=Parameters!$D$11,"APPROVE","REJECT")</f>
        <v>APPROVE</v>
      </c>
      <c r="AH55" s="4" t="str">
        <f t="shared" si="9"/>
        <v>YES</v>
      </c>
    </row>
    <row r="56" spans="1:34" x14ac:dyDescent="0.3">
      <c r="A56" s="4">
        <f>CleanData!A58</f>
        <v>54</v>
      </c>
      <c r="B56" s="8" t="str">
        <f>CleanData!B58</f>
        <v>MG Effe</v>
      </c>
      <c r="C56" s="5" t="str">
        <f>CleanData!C58</f>
        <v>M</v>
      </c>
      <c r="D56" s="5" t="str">
        <f>CleanData!D58</f>
        <v>FULL</v>
      </c>
      <c r="E56" s="5" t="str">
        <f>CleanData!E58</f>
        <v>N</v>
      </c>
      <c r="F56" s="5" t="str">
        <f>CleanData!F58</f>
        <v>N</v>
      </c>
      <c r="G56" s="5" t="str">
        <f>CleanData!G58</f>
        <v>MEDIUM</v>
      </c>
      <c r="H56" s="56">
        <f>CleanData!H58</f>
        <v>950</v>
      </c>
      <c r="I56" s="5">
        <f>CleanData!I58</f>
        <v>33</v>
      </c>
      <c r="J56" s="5" t="str">
        <f>CleanData!J58</f>
        <v>BAD</v>
      </c>
      <c r="M56" s="33">
        <f t="shared" si="0"/>
        <v>5</v>
      </c>
      <c r="N56" s="39">
        <f t="shared" si="1"/>
        <v>1</v>
      </c>
      <c r="O56" s="39">
        <f t="shared" si="2"/>
        <v>1</v>
      </c>
      <c r="P56" s="39">
        <f t="shared" si="3"/>
        <v>5</v>
      </c>
      <c r="Q56" s="33"/>
      <c r="R56" s="33">
        <f>IF(OR($H56&lt;1,$H56&gt;10000),"??",IF($H56&lt;1000,Parameters!$B$3,IF($H56&gt;=5000,Parameters!$B$5,Parameters!$B$4)))</f>
        <v>0</v>
      </c>
      <c r="S56" s="39">
        <f>IF(OR($I56&lt;18,$I56&gt;70),"??",IF($I56&lt;30,Parameters!$B$7,IF($I56&gt;=50,Parameters!$B$9,Parameters!$B$8)))</f>
        <v>0</v>
      </c>
      <c r="T56" s="46">
        <f t="shared" si="4"/>
        <v>12</v>
      </c>
      <c r="U56" s="34" t="str">
        <f>IF(T56&gt;=Parameters!$B$11,"APPROVE","REJECT")</f>
        <v>REJECT</v>
      </c>
      <c r="V56" s="4" t="str">
        <f t="shared" si="5"/>
        <v>YES</v>
      </c>
      <c r="X56" s="33">
        <f>IF(OR($H56&lt;1,$H56&gt;10000),"??",IF($H56&lt;1000,Parameters!$C$3,IF($H56&gt;=5000,Parameters!$C$5,Parameters!$C$4)))</f>
        <v>1</v>
      </c>
      <c r="Y56" s="39">
        <f>IF(OR($I56&lt;18,$I56&gt;70),"??",IF($I56&lt;30,Parameters!$C$7,IF($I56&gt;=50,Parameters!$C$9,Parameters!$C$8)))</f>
        <v>1</v>
      </c>
      <c r="Z56" s="46">
        <f t="shared" si="6"/>
        <v>14</v>
      </c>
      <c r="AA56" s="34" t="str">
        <f>IF(Z56&gt;=Parameters!$C$11,"APPROVE","REJECT")</f>
        <v>REJECT</v>
      </c>
      <c r="AB56" s="4" t="str">
        <f t="shared" si="7"/>
        <v>YES</v>
      </c>
      <c r="AD56" s="33">
        <f>IF(OR($H56&lt;1,$H56&gt;10000),"??",IF($H56&lt;1000,Parameters!$D$3,IF($H56&gt;=5000,Parameters!$D$5,Parameters!$D$4)))</f>
        <v>0</v>
      </c>
      <c r="AE56" s="39">
        <f>IF(OR($I56&lt;18,$I56&gt;70),"??",IF($I56&lt;30,Parameters!$D$7,IF($I56&gt;=50,Parameters!$D$9,Parameters!$D$8)))</f>
        <v>0</v>
      </c>
      <c r="AF56" s="46">
        <f t="shared" si="8"/>
        <v>12</v>
      </c>
      <c r="AG56" s="34" t="str">
        <f>IF(AF56&gt;=Parameters!$D$11,"APPROVE","REJECT")</f>
        <v>APPROVE</v>
      </c>
      <c r="AH56" s="4" t="str">
        <f t="shared" si="9"/>
        <v>NO</v>
      </c>
    </row>
    <row r="57" spans="1:34" x14ac:dyDescent="0.3">
      <c r="A57" s="4">
        <f>CleanData!A59</f>
        <v>55</v>
      </c>
      <c r="B57" s="8" t="str">
        <f>CleanData!B59</f>
        <v>Minnie Macks</v>
      </c>
      <c r="C57" s="5" t="str">
        <f>CleanData!C59</f>
        <v>F</v>
      </c>
      <c r="D57" s="5" t="str">
        <f>CleanData!D59</f>
        <v>FULL</v>
      </c>
      <c r="E57" s="5" t="str">
        <f>CleanData!E59</f>
        <v>N</v>
      </c>
      <c r="F57" s="5" t="str">
        <f>CleanData!F59</f>
        <v>LOAN</v>
      </c>
      <c r="G57" s="5" t="str">
        <f>CleanData!G59</f>
        <v>MEDIUM</v>
      </c>
      <c r="H57" s="56">
        <f>CleanData!H59</f>
        <v>8550</v>
      </c>
      <c r="I57" s="5">
        <f>CleanData!I59</f>
        <v>44</v>
      </c>
      <c r="J57" s="5" t="str">
        <f>CleanData!J59</f>
        <v>GOOD</v>
      </c>
      <c r="M57" s="33">
        <f t="shared" si="0"/>
        <v>5</v>
      </c>
      <c r="N57" s="39">
        <f t="shared" si="1"/>
        <v>1</v>
      </c>
      <c r="O57" s="39">
        <f t="shared" si="2"/>
        <v>3</v>
      </c>
      <c r="P57" s="39">
        <f t="shared" si="3"/>
        <v>5</v>
      </c>
      <c r="Q57" s="33"/>
      <c r="R57" s="33">
        <f>IF(OR($H57&lt;1,$H57&gt;10000),"??",IF($H57&lt;1000,Parameters!$B$3,IF($H57&gt;=5000,Parameters!$B$5,Parameters!$B$4)))</f>
        <v>0</v>
      </c>
      <c r="S57" s="39">
        <f>IF(OR($I57&lt;18,$I57&gt;70),"??",IF($I57&lt;30,Parameters!$B$7,IF($I57&gt;=50,Parameters!$B$9,Parameters!$B$8)))</f>
        <v>0</v>
      </c>
      <c r="T57" s="46">
        <f t="shared" si="4"/>
        <v>14</v>
      </c>
      <c r="U57" s="34" t="str">
        <f>IF(T57&gt;=Parameters!$B$11,"APPROVE","REJECT")</f>
        <v>APPROVE</v>
      </c>
      <c r="V57" s="4" t="str">
        <f t="shared" si="5"/>
        <v>YES</v>
      </c>
      <c r="X57" s="33">
        <f>IF(OR($H57&lt;1,$H57&gt;10000),"??",IF($H57&lt;1000,Parameters!$C$3,IF($H57&gt;=5000,Parameters!$C$5,Parameters!$C$4)))</f>
        <v>5</v>
      </c>
      <c r="Y57" s="39">
        <f>IF(OR($I57&lt;18,$I57&gt;70),"??",IF($I57&lt;30,Parameters!$C$7,IF($I57&gt;=50,Parameters!$C$9,Parameters!$C$8)))</f>
        <v>1</v>
      </c>
      <c r="Z57" s="46">
        <f t="shared" si="6"/>
        <v>20</v>
      </c>
      <c r="AA57" s="34" t="str">
        <f>IF(Z57&gt;=Parameters!$C$11,"APPROVE","REJECT")</f>
        <v>APPROVE</v>
      </c>
      <c r="AB57" s="4" t="str">
        <f t="shared" si="7"/>
        <v>YES</v>
      </c>
      <c r="AD57" s="33">
        <f>IF(OR($H57&lt;1,$H57&gt;10000),"??",IF($H57&lt;1000,Parameters!$D$3,IF($H57&gt;=5000,Parameters!$D$5,Parameters!$D$4)))</f>
        <v>0</v>
      </c>
      <c r="AE57" s="39">
        <f>IF(OR($I57&lt;18,$I57&gt;70),"??",IF($I57&lt;30,Parameters!$D$7,IF($I57&gt;=50,Parameters!$D$9,Parameters!$D$8)))</f>
        <v>0</v>
      </c>
      <c r="AF57" s="46">
        <f t="shared" si="8"/>
        <v>14</v>
      </c>
      <c r="AG57" s="34" t="str">
        <f>IF(AF57&gt;=Parameters!$D$11,"APPROVE","REJECT")</f>
        <v>APPROVE</v>
      </c>
      <c r="AH57" s="4" t="str">
        <f t="shared" si="9"/>
        <v>YES</v>
      </c>
    </row>
    <row r="58" spans="1:34" x14ac:dyDescent="0.3">
      <c r="A58" s="4">
        <f>CleanData!A60</f>
        <v>56</v>
      </c>
      <c r="B58" s="8" t="str">
        <f>CleanData!B60</f>
        <v>Mo Mentz</v>
      </c>
      <c r="C58" s="5" t="str">
        <f>CleanData!C60</f>
        <v>F</v>
      </c>
      <c r="D58" s="5" t="str">
        <f>CleanData!D60</f>
        <v>PART</v>
      </c>
      <c r="E58" s="5" t="str">
        <f>CleanData!E60</f>
        <v>N</v>
      </c>
      <c r="F58" s="5" t="str">
        <f>CleanData!F60</f>
        <v>N</v>
      </c>
      <c r="G58" s="5" t="str">
        <f>CleanData!G60</f>
        <v>LONG</v>
      </c>
      <c r="H58" s="56">
        <f>CleanData!H60</f>
        <v>2950</v>
      </c>
      <c r="I58" s="5">
        <f>CleanData!I60</f>
        <v>36</v>
      </c>
      <c r="J58" s="5" t="str">
        <f>CleanData!J60</f>
        <v>GOOD</v>
      </c>
      <c r="M58" s="33">
        <f t="shared" si="0"/>
        <v>3</v>
      </c>
      <c r="N58" s="39">
        <f t="shared" si="1"/>
        <v>1</v>
      </c>
      <c r="O58" s="39">
        <f t="shared" si="2"/>
        <v>1</v>
      </c>
      <c r="P58" s="39">
        <f t="shared" si="3"/>
        <v>3</v>
      </c>
      <c r="Q58" s="33"/>
      <c r="R58" s="33">
        <f>IF(OR($H58&lt;1,$H58&gt;10000),"??",IF($H58&lt;1000,Parameters!$B$3,IF($H58&gt;=5000,Parameters!$B$5,Parameters!$B$4)))</f>
        <v>0</v>
      </c>
      <c r="S58" s="39">
        <f>IF(OR($I58&lt;18,$I58&gt;70),"??",IF($I58&lt;30,Parameters!$B$7,IF($I58&gt;=50,Parameters!$B$9,Parameters!$B$8)))</f>
        <v>0</v>
      </c>
      <c r="T58" s="46">
        <f t="shared" si="4"/>
        <v>8</v>
      </c>
      <c r="U58" s="34" t="str">
        <f>IF(T58&gt;=Parameters!$B$11,"APPROVE","REJECT")</f>
        <v>REJECT</v>
      </c>
      <c r="V58" s="4" t="str">
        <f t="shared" si="5"/>
        <v>NO</v>
      </c>
      <c r="X58" s="33">
        <f>IF(OR($H58&lt;1,$H58&gt;10000),"??",IF($H58&lt;1000,Parameters!$C$3,IF($H58&gt;=5000,Parameters!$C$5,Parameters!$C$4)))</f>
        <v>3</v>
      </c>
      <c r="Y58" s="39">
        <f>IF(OR($I58&lt;18,$I58&gt;70),"??",IF($I58&lt;30,Parameters!$C$7,IF($I58&gt;=50,Parameters!$C$9,Parameters!$C$8)))</f>
        <v>1</v>
      </c>
      <c r="Z58" s="46">
        <f t="shared" si="6"/>
        <v>12</v>
      </c>
      <c r="AA58" s="34" t="str">
        <f>IF(Z58&gt;=Parameters!$C$11,"APPROVE","REJECT")</f>
        <v>REJECT</v>
      </c>
      <c r="AB58" s="4" t="str">
        <f t="shared" si="7"/>
        <v>NO</v>
      </c>
      <c r="AD58" s="33">
        <f>IF(OR($H58&lt;1,$H58&gt;10000),"??",IF($H58&lt;1000,Parameters!$D$3,IF($H58&gt;=5000,Parameters!$D$5,Parameters!$D$4)))</f>
        <v>0</v>
      </c>
      <c r="AE58" s="39">
        <f>IF(OR($I58&lt;18,$I58&gt;70),"??",IF($I58&lt;30,Parameters!$D$7,IF($I58&gt;=50,Parameters!$D$9,Parameters!$D$8)))</f>
        <v>0</v>
      </c>
      <c r="AF58" s="46">
        <f t="shared" si="8"/>
        <v>8</v>
      </c>
      <c r="AG58" s="34" t="str">
        <f>IF(AF58&gt;=Parameters!$D$11,"APPROVE","REJECT")</f>
        <v>APPROVE</v>
      </c>
      <c r="AH58" s="4" t="str">
        <f t="shared" si="9"/>
        <v>YES</v>
      </c>
    </row>
    <row r="59" spans="1:34" x14ac:dyDescent="0.3">
      <c r="A59" s="4">
        <f>CleanData!A61</f>
        <v>57</v>
      </c>
      <c r="B59" s="8" t="str">
        <f>CleanData!B61</f>
        <v>Monty Karl O'Methad</v>
      </c>
      <c r="C59" s="5" t="str">
        <f>CleanData!C61</f>
        <v>M</v>
      </c>
      <c r="D59" s="5" t="str">
        <f>CleanData!D61</f>
        <v>FULL</v>
      </c>
      <c r="E59" s="5" t="str">
        <f>CleanData!E61</f>
        <v>N</v>
      </c>
      <c r="F59" s="5" t="str">
        <f>CleanData!F61</f>
        <v>LOAN</v>
      </c>
      <c r="G59" s="5" t="str">
        <f>CleanData!G61</f>
        <v>MEDIUM</v>
      </c>
      <c r="H59" s="56">
        <f>CleanData!H61</f>
        <v>750</v>
      </c>
      <c r="I59" s="5">
        <f>CleanData!I61</f>
        <v>51</v>
      </c>
      <c r="J59" s="5" t="str">
        <f>CleanData!J61</f>
        <v>GOOD</v>
      </c>
      <c r="M59" s="33">
        <f t="shared" si="0"/>
        <v>5</v>
      </c>
      <c r="N59" s="39">
        <f t="shared" si="1"/>
        <v>1</v>
      </c>
      <c r="O59" s="39">
        <f t="shared" si="2"/>
        <v>3</v>
      </c>
      <c r="P59" s="39">
        <f t="shared" si="3"/>
        <v>5</v>
      </c>
      <c r="Q59" s="33"/>
      <c r="R59" s="33">
        <f>IF(OR($H59&lt;1,$H59&gt;10000),"??",IF($H59&lt;1000,Parameters!$B$3,IF($H59&gt;=5000,Parameters!$B$5,Parameters!$B$4)))</f>
        <v>0</v>
      </c>
      <c r="S59" s="39">
        <f>IF(OR($I59&lt;18,$I59&gt;70),"??",IF($I59&lt;30,Parameters!$B$7,IF($I59&gt;=50,Parameters!$B$9,Parameters!$B$8)))</f>
        <v>0</v>
      </c>
      <c r="T59" s="46">
        <f t="shared" si="4"/>
        <v>14</v>
      </c>
      <c r="U59" s="34" t="str">
        <f>IF(T59&gt;=Parameters!$B$11,"APPROVE","REJECT")</f>
        <v>APPROVE</v>
      </c>
      <c r="V59" s="4" t="str">
        <f t="shared" si="5"/>
        <v>YES</v>
      </c>
      <c r="X59" s="33">
        <f>IF(OR($H59&lt;1,$H59&gt;10000),"??",IF($H59&lt;1000,Parameters!$C$3,IF($H59&gt;=5000,Parameters!$C$5,Parameters!$C$4)))</f>
        <v>1</v>
      </c>
      <c r="Y59" s="39">
        <f>IF(OR($I59&lt;18,$I59&gt;70),"??",IF($I59&lt;30,Parameters!$C$7,IF($I59&gt;=50,Parameters!$C$9,Parameters!$C$8)))</f>
        <v>3</v>
      </c>
      <c r="Z59" s="46">
        <f t="shared" si="6"/>
        <v>18</v>
      </c>
      <c r="AA59" s="34" t="str">
        <f>IF(Z59&gt;=Parameters!$C$11,"APPROVE","REJECT")</f>
        <v>APPROVE</v>
      </c>
      <c r="AB59" s="4" t="str">
        <f t="shared" si="7"/>
        <v>YES</v>
      </c>
      <c r="AD59" s="33">
        <f>IF(OR($H59&lt;1,$H59&gt;10000),"??",IF($H59&lt;1000,Parameters!$D$3,IF($H59&gt;=5000,Parameters!$D$5,Parameters!$D$4)))</f>
        <v>0</v>
      </c>
      <c r="AE59" s="39">
        <f>IF(OR($I59&lt;18,$I59&gt;70),"??",IF($I59&lt;30,Parameters!$D$7,IF($I59&gt;=50,Parameters!$D$9,Parameters!$D$8)))</f>
        <v>0</v>
      </c>
      <c r="AF59" s="46">
        <f t="shared" si="8"/>
        <v>14</v>
      </c>
      <c r="AG59" s="34" t="str">
        <f>IF(AF59&gt;=Parameters!$D$11,"APPROVE","REJECT")</f>
        <v>APPROVE</v>
      </c>
      <c r="AH59" s="4" t="str">
        <f t="shared" si="9"/>
        <v>YES</v>
      </c>
    </row>
    <row r="60" spans="1:34" x14ac:dyDescent="0.3">
      <c r="A60" s="4">
        <f>CleanData!A62</f>
        <v>58</v>
      </c>
      <c r="B60" s="8" t="str">
        <f>CleanData!B62</f>
        <v>Moo Ving Everridge</v>
      </c>
      <c r="C60" s="5" t="str">
        <f>CleanData!C62</f>
        <v>F</v>
      </c>
      <c r="D60" s="5" t="str">
        <f>CleanData!D62</f>
        <v>FULL</v>
      </c>
      <c r="E60" s="5" t="str">
        <f>CleanData!E62</f>
        <v>N</v>
      </c>
      <c r="F60" s="5" t="str">
        <f>CleanData!F62</f>
        <v>N</v>
      </c>
      <c r="G60" s="5" t="str">
        <f>CleanData!G62</f>
        <v>MEDIUM</v>
      </c>
      <c r="H60" s="56">
        <f>CleanData!H62</f>
        <v>6750</v>
      </c>
      <c r="I60" s="5">
        <f>CleanData!I62</f>
        <v>50</v>
      </c>
      <c r="J60" s="5" t="str">
        <f>CleanData!J62</f>
        <v>GOOD</v>
      </c>
      <c r="M60" s="33">
        <f t="shared" si="0"/>
        <v>5</v>
      </c>
      <c r="N60" s="39">
        <f t="shared" si="1"/>
        <v>1</v>
      </c>
      <c r="O60" s="39">
        <f t="shared" si="2"/>
        <v>1</v>
      </c>
      <c r="P60" s="39">
        <f t="shared" si="3"/>
        <v>5</v>
      </c>
      <c r="Q60" s="33"/>
      <c r="R60" s="33">
        <f>IF(OR($H60&lt;1,$H60&gt;10000),"??",IF($H60&lt;1000,Parameters!$B$3,IF($H60&gt;=5000,Parameters!$B$5,Parameters!$B$4)))</f>
        <v>0</v>
      </c>
      <c r="S60" s="39">
        <f>IF(OR($I60&lt;18,$I60&gt;70),"??",IF($I60&lt;30,Parameters!$B$7,IF($I60&gt;=50,Parameters!$B$9,Parameters!$B$8)))</f>
        <v>0</v>
      </c>
      <c r="T60" s="46">
        <f t="shared" si="4"/>
        <v>12</v>
      </c>
      <c r="U60" s="34" t="str">
        <f>IF(T60&gt;=Parameters!$B$11,"APPROVE","REJECT")</f>
        <v>REJECT</v>
      </c>
      <c r="V60" s="4" t="str">
        <f t="shared" si="5"/>
        <v>NO</v>
      </c>
      <c r="X60" s="33">
        <f>IF(OR($H60&lt;1,$H60&gt;10000),"??",IF($H60&lt;1000,Parameters!$C$3,IF($H60&gt;=5000,Parameters!$C$5,Parameters!$C$4)))</f>
        <v>5</v>
      </c>
      <c r="Y60" s="39">
        <f>IF(OR($I60&lt;18,$I60&gt;70),"??",IF($I60&lt;30,Parameters!$C$7,IF($I60&gt;=50,Parameters!$C$9,Parameters!$C$8)))</f>
        <v>3</v>
      </c>
      <c r="Z60" s="46">
        <f t="shared" si="6"/>
        <v>20</v>
      </c>
      <c r="AA60" s="34" t="str">
        <f>IF(Z60&gt;=Parameters!$C$11,"APPROVE","REJECT")</f>
        <v>APPROVE</v>
      </c>
      <c r="AB60" s="4" t="str">
        <f t="shared" si="7"/>
        <v>YES</v>
      </c>
      <c r="AD60" s="33">
        <f>IF(OR($H60&lt;1,$H60&gt;10000),"??",IF($H60&lt;1000,Parameters!$D$3,IF($H60&gt;=5000,Parameters!$D$5,Parameters!$D$4)))</f>
        <v>0</v>
      </c>
      <c r="AE60" s="39">
        <f>IF(OR($I60&lt;18,$I60&gt;70),"??",IF($I60&lt;30,Parameters!$D$7,IF($I60&gt;=50,Parameters!$D$9,Parameters!$D$8)))</f>
        <v>0</v>
      </c>
      <c r="AF60" s="46">
        <f t="shared" si="8"/>
        <v>12</v>
      </c>
      <c r="AG60" s="34" t="str">
        <f>IF(AF60&gt;=Parameters!$D$11,"APPROVE","REJECT")</f>
        <v>APPROVE</v>
      </c>
      <c r="AH60" s="4" t="str">
        <f t="shared" si="9"/>
        <v>YES</v>
      </c>
    </row>
    <row r="61" spans="1:34" x14ac:dyDescent="0.3">
      <c r="A61" s="4">
        <f>CleanData!A63</f>
        <v>59</v>
      </c>
      <c r="B61" s="8" t="str">
        <f>CleanData!B63</f>
        <v>N Dowmont</v>
      </c>
      <c r="C61" s="5" t="str">
        <f>CleanData!C63</f>
        <v>M</v>
      </c>
      <c r="D61" s="5" t="str">
        <f>CleanData!D63</f>
        <v>FULL</v>
      </c>
      <c r="E61" s="5" t="str">
        <f>CleanData!E63</f>
        <v>RENT</v>
      </c>
      <c r="F61" s="5" t="str">
        <f>CleanData!F63</f>
        <v>LOAN</v>
      </c>
      <c r="G61" s="5" t="str">
        <f>CleanData!G63</f>
        <v>MEDIUM</v>
      </c>
      <c r="H61" s="56">
        <f>CleanData!H63</f>
        <v>1850</v>
      </c>
      <c r="I61" s="5">
        <f>CleanData!I63</f>
        <v>18</v>
      </c>
      <c r="J61" s="5" t="str">
        <f>CleanData!J63</f>
        <v>GOOD</v>
      </c>
      <c r="M61" s="33">
        <f t="shared" si="0"/>
        <v>5</v>
      </c>
      <c r="N61" s="39">
        <f t="shared" si="1"/>
        <v>3</v>
      </c>
      <c r="O61" s="39">
        <f t="shared" si="2"/>
        <v>3</v>
      </c>
      <c r="P61" s="39">
        <f t="shared" si="3"/>
        <v>5</v>
      </c>
      <c r="Q61" s="33"/>
      <c r="R61" s="33">
        <f>IF(OR($H61&lt;1,$H61&gt;10000),"??",IF($H61&lt;1000,Parameters!$B$3,IF($H61&gt;=5000,Parameters!$B$5,Parameters!$B$4)))</f>
        <v>0</v>
      </c>
      <c r="S61" s="39">
        <f>IF(OR($I61&lt;18,$I61&gt;70),"??",IF($I61&lt;30,Parameters!$B$7,IF($I61&gt;=50,Parameters!$B$9,Parameters!$B$8)))</f>
        <v>0</v>
      </c>
      <c r="T61" s="46">
        <f t="shared" si="4"/>
        <v>16</v>
      </c>
      <c r="U61" s="34" t="str">
        <f>IF(T61&gt;=Parameters!$B$11,"APPROVE","REJECT")</f>
        <v>APPROVE</v>
      </c>
      <c r="V61" s="4" t="str">
        <f t="shared" si="5"/>
        <v>YES</v>
      </c>
      <c r="X61" s="33">
        <f>IF(OR($H61&lt;1,$H61&gt;10000),"??",IF($H61&lt;1000,Parameters!$C$3,IF($H61&gt;=5000,Parameters!$C$5,Parameters!$C$4)))</f>
        <v>3</v>
      </c>
      <c r="Y61" s="39">
        <f>IF(OR($I61&lt;18,$I61&gt;70),"??",IF($I61&lt;30,Parameters!$C$7,IF($I61&gt;=50,Parameters!$C$9,Parameters!$C$8)))</f>
        <v>5</v>
      </c>
      <c r="Z61" s="46">
        <f t="shared" si="6"/>
        <v>24</v>
      </c>
      <c r="AA61" s="34" t="str">
        <f>IF(Z61&gt;=Parameters!$C$11,"APPROVE","REJECT")</f>
        <v>APPROVE</v>
      </c>
      <c r="AB61" s="4" t="str">
        <f t="shared" si="7"/>
        <v>YES</v>
      </c>
      <c r="AD61" s="33">
        <f>IF(OR($H61&lt;1,$H61&gt;10000),"??",IF($H61&lt;1000,Parameters!$D$3,IF($H61&gt;=5000,Parameters!$D$5,Parameters!$D$4)))</f>
        <v>0</v>
      </c>
      <c r="AE61" s="39">
        <f>IF(OR($I61&lt;18,$I61&gt;70),"??",IF($I61&lt;30,Parameters!$D$7,IF($I61&gt;=50,Parameters!$D$9,Parameters!$D$8)))</f>
        <v>0</v>
      </c>
      <c r="AF61" s="46">
        <f t="shared" si="8"/>
        <v>16</v>
      </c>
      <c r="AG61" s="34" t="str">
        <f>IF(AF61&gt;=Parameters!$D$11,"APPROVE","REJECT")</f>
        <v>APPROVE</v>
      </c>
      <c r="AH61" s="4" t="str">
        <f t="shared" si="9"/>
        <v>YES</v>
      </c>
    </row>
    <row r="62" spans="1:34" x14ac:dyDescent="0.3">
      <c r="A62" s="4">
        <f>CleanData!A64</f>
        <v>60</v>
      </c>
      <c r="B62" s="8" t="str">
        <f>CleanData!B64</f>
        <v>Nelson Harlon</v>
      </c>
      <c r="C62" s="5" t="str">
        <f>CleanData!C64</f>
        <v>M</v>
      </c>
      <c r="D62" s="5" t="str">
        <f>CleanData!D64</f>
        <v>FULL</v>
      </c>
      <c r="E62" s="5" t="str">
        <f>CleanData!E64</f>
        <v>RENT</v>
      </c>
      <c r="F62" s="5" t="str">
        <f>CleanData!F64</f>
        <v>CAR</v>
      </c>
      <c r="G62" s="5" t="str">
        <f>CleanData!G64</f>
        <v>MEDIUM</v>
      </c>
      <c r="H62" s="56">
        <f>CleanData!H64</f>
        <v>2150</v>
      </c>
      <c r="I62" s="5">
        <f>CleanData!I64</f>
        <v>18</v>
      </c>
      <c r="J62" s="5" t="str">
        <f>CleanData!J64</f>
        <v>GOOD</v>
      </c>
      <c r="M62" s="33">
        <f t="shared" si="0"/>
        <v>5</v>
      </c>
      <c r="N62" s="39">
        <f t="shared" si="1"/>
        <v>3</v>
      </c>
      <c r="O62" s="39">
        <f t="shared" si="2"/>
        <v>5</v>
      </c>
      <c r="P62" s="39">
        <f t="shared" si="3"/>
        <v>5</v>
      </c>
      <c r="Q62" s="33"/>
      <c r="R62" s="33">
        <f>IF(OR($H62&lt;1,$H62&gt;10000),"??",IF($H62&lt;1000,Parameters!$B$3,IF($H62&gt;=5000,Parameters!$B$5,Parameters!$B$4)))</f>
        <v>0</v>
      </c>
      <c r="S62" s="39">
        <f>IF(OR($I62&lt;18,$I62&gt;70),"??",IF($I62&lt;30,Parameters!$B$7,IF($I62&gt;=50,Parameters!$B$9,Parameters!$B$8)))</f>
        <v>0</v>
      </c>
      <c r="T62" s="46">
        <f t="shared" si="4"/>
        <v>18</v>
      </c>
      <c r="U62" s="34" t="str">
        <f>IF(T62&gt;=Parameters!$B$11,"APPROVE","REJECT")</f>
        <v>APPROVE</v>
      </c>
      <c r="V62" s="4" t="str">
        <f t="shared" si="5"/>
        <v>YES</v>
      </c>
      <c r="X62" s="33">
        <f>IF(OR($H62&lt;1,$H62&gt;10000),"??",IF($H62&lt;1000,Parameters!$C$3,IF($H62&gt;=5000,Parameters!$C$5,Parameters!$C$4)))</f>
        <v>3</v>
      </c>
      <c r="Y62" s="39">
        <f>IF(OR($I62&lt;18,$I62&gt;70),"??",IF($I62&lt;30,Parameters!$C$7,IF($I62&gt;=50,Parameters!$C$9,Parameters!$C$8)))</f>
        <v>5</v>
      </c>
      <c r="Z62" s="46">
        <f t="shared" si="6"/>
        <v>26</v>
      </c>
      <c r="AA62" s="34" t="str">
        <f>IF(Z62&gt;=Parameters!$C$11,"APPROVE","REJECT")</f>
        <v>APPROVE</v>
      </c>
      <c r="AB62" s="4" t="str">
        <f t="shared" si="7"/>
        <v>YES</v>
      </c>
      <c r="AD62" s="33">
        <f>IF(OR($H62&lt;1,$H62&gt;10000),"??",IF($H62&lt;1000,Parameters!$D$3,IF($H62&gt;=5000,Parameters!$D$5,Parameters!$D$4)))</f>
        <v>0</v>
      </c>
      <c r="AE62" s="39">
        <f>IF(OR($I62&lt;18,$I62&gt;70),"??",IF($I62&lt;30,Parameters!$D$7,IF($I62&gt;=50,Parameters!$D$9,Parameters!$D$8)))</f>
        <v>0</v>
      </c>
      <c r="AF62" s="46">
        <f t="shared" si="8"/>
        <v>18</v>
      </c>
      <c r="AG62" s="34" t="str">
        <f>IF(AF62&gt;=Parameters!$D$11,"APPROVE","REJECT")</f>
        <v>APPROVE</v>
      </c>
      <c r="AH62" s="4" t="str">
        <f t="shared" si="9"/>
        <v>YES</v>
      </c>
    </row>
    <row r="63" spans="1:34" x14ac:dyDescent="0.3">
      <c r="A63" s="4">
        <f>CleanData!A65</f>
        <v>61</v>
      </c>
      <c r="B63" s="8" t="str">
        <f>CleanData!B65</f>
        <v>Non Parry-Metrick</v>
      </c>
      <c r="C63" s="5" t="str">
        <f>CleanData!C65</f>
        <v>F</v>
      </c>
      <c r="D63" s="5" t="str">
        <f>CleanData!D65</f>
        <v>FULL</v>
      </c>
      <c r="E63" s="5" t="str">
        <f>CleanData!E65</f>
        <v>N</v>
      </c>
      <c r="F63" s="5" t="str">
        <f>CleanData!F65</f>
        <v>N</v>
      </c>
      <c r="G63" s="5" t="str">
        <f>CleanData!G65</f>
        <v>SHORT</v>
      </c>
      <c r="H63" s="56">
        <f>CleanData!H65</f>
        <v>2600</v>
      </c>
      <c r="I63" s="5">
        <f>CleanData!I65</f>
        <v>55</v>
      </c>
      <c r="J63" s="5" t="str">
        <f>CleanData!J65</f>
        <v>GOOD</v>
      </c>
      <c r="M63" s="33">
        <f t="shared" si="0"/>
        <v>5</v>
      </c>
      <c r="N63" s="39">
        <f t="shared" si="1"/>
        <v>1</v>
      </c>
      <c r="O63" s="39">
        <f t="shared" si="2"/>
        <v>1</v>
      </c>
      <c r="P63" s="39">
        <f t="shared" si="3"/>
        <v>1</v>
      </c>
      <c r="Q63" s="33"/>
      <c r="R63" s="33">
        <f>IF(OR($H63&lt;1,$H63&gt;10000),"??",IF($H63&lt;1000,Parameters!$B$3,IF($H63&gt;=5000,Parameters!$B$5,Parameters!$B$4)))</f>
        <v>0</v>
      </c>
      <c r="S63" s="39">
        <f>IF(OR($I63&lt;18,$I63&gt;70),"??",IF($I63&lt;30,Parameters!$B$7,IF($I63&gt;=50,Parameters!$B$9,Parameters!$B$8)))</f>
        <v>0</v>
      </c>
      <c r="T63" s="46">
        <f t="shared" si="4"/>
        <v>8</v>
      </c>
      <c r="U63" s="34" t="str">
        <f>IF(T63&gt;=Parameters!$B$11,"APPROVE","REJECT")</f>
        <v>REJECT</v>
      </c>
      <c r="V63" s="4" t="str">
        <f t="shared" si="5"/>
        <v>NO</v>
      </c>
      <c r="X63" s="33">
        <f>IF(OR($H63&lt;1,$H63&gt;10000),"??",IF($H63&lt;1000,Parameters!$C$3,IF($H63&gt;=5000,Parameters!$C$5,Parameters!$C$4)))</f>
        <v>3</v>
      </c>
      <c r="Y63" s="39">
        <f>IF(OR($I63&lt;18,$I63&gt;70),"??",IF($I63&lt;30,Parameters!$C$7,IF($I63&gt;=50,Parameters!$C$9,Parameters!$C$8)))</f>
        <v>3</v>
      </c>
      <c r="Z63" s="46">
        <f t="shared" si="6"/>
        <v>14</v>
      </c>
      <c r="AA63" s="34" t="str">
        <f>IF(Z63&gt;=Parameters!$C$11,"APPROVE","REJECT")</f>
        <v>REJECT</v>
      </c>
      <c r="AB63" s="4" t="str">
        <f t="shared" si="7"/>
        <v>NO</v>
      </c>
      <c r="AD63" s="33">
        <f>IF(OR($H63&lt;1,$H63&gt;10000),"??",IF($H63&lt;1000,Parameters!$D$3,IF($H63&gt;=5000,Parameters!$D$5,Parameters!$D$4)))</f>
        <v>0</v>
      </c>
      <c r="AE63" s="39">
        <f>IF(OR($I63&lt;18,$I63&gt;70),"??",IF($I63&lt;30,Parameters!$D$7,IF($I63&gt;=50,Parameters!$D$9,Parameters!$D$8)))</f>
        <v>0</v>
      </c>
      <c r="AF63" s="46">
        <f t="shared" si="8"/>
        <v>8</v>
      </c>
      <c r="AG63" s="34" t="str">
        <f>IF(AF63&gt;=Parameters!$D$11,"APPROVE","REJECT")</f>
        <v>APPROVE</v>
      </c>
      <c r="AH63" s="4" t="str">
        <f t="shared" si="9"/>
        <v>YES</v>
      </c>
    </row>
    <row r="64" spans="1:34" x14ac:dyDescent="0.3">
      <c r="A64" s="4">
        <f>CleanData!A66</f>
        <v>62</v>
      </c>
      <c r="B64" s="8" t="str">
        <f>CleanData!B66</f>
        <v>Noncé Shaytid</v>
      </c>
      <c r="C64" s="5" t="str">
        <f>CleanData!C66</f>
        <v>F</v>
      </c>
      <c r="D64" s="5" t="str">
        <f>CleanData!D66</f>
        <v>PART</v>
      </c>
      <c r="E64" s="5" t="str">
        <f>CleanData!E66</f>
        <v>RENT</v>
      </c>
      <c r="F64" s="5" t="str">
        <f>CleanData!F66</f>
        <v>CAR</v>
      </c>
      <c r="G64" s="5" t="str">
        <f>CleanData!G66</f>
        <v>MEDIUM</v>
      </c>
      <c r="H64" s="56">
        <f>CleanData!H66</f>
        <v>7050</v>
      </c>
      <c r="I64" s="5">
        <f>CleanData!I66</f>
        <v>19</v>
      </c>
      <c r="J64" s="5" t="str">
        <f>CleanData!J66</f>
        <v>GOOD</v>
      </c>
      <c r="M64" s="33">
        <f t="shared" si="0"/>
        <v>3</v>
      </c>
      <c r="N64" s="39">
        <f t="shared" si="1"/>
        <v>3</v>
      </c>
      <c r="O64" s="39">
        <f t="shared" si="2"/>
        <v>5</v>
      </c>
      <c r="P64" s="39">
        <f t="shared" si="3"/>
        <v>5</v>
      </c>
      <c r="Q64" s="33"/>
      <c r="R64" s="33">
        <f>IF(OR($H64&lt;1,$H64&gt;10000),"??",IF($H64&lt;1000,Parameters!$B$3,IF($H64&gt;=5000,Parameters!$B$5,Parameters!$B$4)))</f>
        <v>0</v>
      </c>
      <c r="S64" s="39">
        <f>IF(OR($I64&lt;18,$I64&gt;70),"??",IF($I64&lt;30,Parameters!$B$7,IF($I64&gt;=50,Parameters!$B$9,Parameters!$B$8)))</f>
        <v>0</v>
      </c>
      <c r="T64" s="46">
        <f t="shared" si="4"/>
        <v>16</v>
      </c>
      <c r="U64" s="34" t="str">
        <f>IF(T64&gt;=Parameters!$B$11,"APPROVE","REJECT")</f>
        <v>APPROVE</v>
      </c>
      <c r="V64" s="4" t="str">
        <f t="shared" si="5"/>
        <v>YES</v>
      </c>
      <c r="X64" s="33">
        <f>IF(OR($H64&lt;1,$H64&gt;10000),"??",IF($H64&lt;1000,Parameters!$C$3,IF($H64&gt;=5000,Parameters!$C$5,Parameters!$C$4)))</f>
        <v>5</v>
      </c>
      <c r="Y64" s="39">
        <f>IF(OR($I64&lt;18,$I64&gt;70),"??",IF($I64&lt;30,Parameters!$C$7,IF($I64&gt;=50,Parameters!$C$9,Parameters!$C$8)))</f>
        <v>5</v>
      </c>
      <c r="Z64" s="46">
        <f t="shared" si="6"/>
        <v>26</v>
      </c>
      <c r="AA64" s="34" t="str">
        <f>IF(Z64&gt;=Parameters!$C$11,"APPROVE","REJECT")</f>
        <v>APPROVE</v>
      </c>
      <c r="AB64" s="4" t="str">
        <f t="shared" si="7"/>
        <v>YES</v>
      </c>
      <c r="AD64" s="33">
        <f>IF(OR($H64&lt;1,$H64&gt;10000),"??",IF($H64&lt;1000,Parameters!$D$3,IF($H64&gt;=5000,Parameters!$D$5,Parameters!$D$4)))</f>
        <v>0</v>
      </c>
      <c r="AE64" s="39">
        <f>IF(OR($I64&lt;18,$I64&gt;70),"??",IF($I64&lt;30,Parameters!$D$7,IF($I64&gt;=50,Parameters!$D$9,Parameters!$D$8)))</f>
        <v>0</v>
      </c>
      <c r="AF64" s="46">
        <f t="shared" si="8"/>
        <v>16</v>
      </c>
      <c r="AG64" s="34" t="str">
        <f>IF(AF64&gt;=Parameters!$D$11,"APPROVE","REJECT")</f>
        <v>APPROVE</v>
      </c>
      <c r="AH64" s="4" t="str">
        <f t="shared" si="9"/>
        <v>YES</v>
      </c>
    </row>
    <row r="65" spans="1:34" x14ac:dyDescent="0.3">
      <c r="A65" s="4">
        <f>CleanData!A67</f>
        <v>63</v>
      </c>
      <c r="B65" s="8" t="str">
        <f>CleanData!B67</f>
        <v>Norm L Tay-Bulls</v>
      </c>
      <c r="C65" s="5" t="str">
        <f>CleanData!C67</f>
        <v>M</v>
      </c>
      <c r="D65" s="5" t="str">
        <f>CleanData!D67</f>
        <v>N</v>
      </c>
      <c r="E65" s="5" t="str">
        <f>CleanData!E67</f>
        <v>N</v>
      </c>
      <c r="F65" s="5" t="str">
        <f>CleanData!F67</f>
        <v>CAR</v>
      </c>
      <c r="G65" s="5" t="str">
        <f>CleanData!G67</f>
        <v>MEDIUM</v>
      </c>
      <c r="H65" s="56">
        <f>CleanData!H67</f>
        <v>3850</v>
      </c>
      <c r="I65" s="5">
        <f>CleanData!I67</f>
        <v>43</v>
      </c>
      <c r="J65" s="5" t="str">
        <f>CleanData!J67</f>
        <v>GOOD</v>
      </c>
      <c r="M65" s="33">
        <f t="shared" si="0"/>
        <v>1</v>
      </c>
      <c r="N65" s="39">
        <f t="shared" si="1"/>
        <v>1</v>
      </c>
      <c r="O65" s="39">
        <f t="shared" si="2"/>
        <v>5</v>
      </c>
      <c r="P65" s="39">
        <f t="shared" si="3"/>
        <v>5</v>
      </c>
      <c r="Q65" s="33"/>
      <c r="R65" s="33">
        <f>IF(OR($H65&lt;1,$H65&gt;10000),"??",IF($H65&lt;1000,Parameters!$B$3,IF($H65&gt;=5000,Parameters!$B$5,Parameters!$B$4)))</f>
        <v>0</v>
      </c>
      <c r="S65" s="39">
        <f>IF(OR($I65&lt;18,$I65&gt;70),"??",IF($I65&lt;30,Parameters!$B$7,IF($I65&gt;=50,Parameters!$B$9,Parameters!$B$8)))</f>
        <v>0</v>
      </c>
      <c r="T65" s="46">
        <f t="shared" si="4"/>
        <v>12</v>
      </c>
      <c r="U65" s="34" t="str">
        <f>IF(T65&gt;=Parameters!$B$11,"APPROVE","REJECT")</f>
        <v>REJECT</v>
      </c>
      <c r="V65" s="4" t="str">
        <f t="shared" si="5"/>
        <v>NO</v>
      </c>
      <c r="X65" s="33">
        <f>IF(OR($H65&lt;1,$H65&gt;10000),"??",IF($H65&lt;1000,Parameters!$C$3,IF($H65&gt;=5000,Parameters!$C$5,Parameters!$C$4)))</f>
        <v>3</v>
      </c>
      <c r="Y65" s="39">
        <f>IF(OR($I65&lt;18,$I65&gt;70),"??",IF($I65&lt;30,Parameters!$C$7,IF($I65&gt;=50,Parameters!$C$9,Parameters!$C$8)))</f>
        <v>1</v>
      </c>
      <c r="Z65" s="46">
        <f t="shared" si="6"/>
        <v>16</v>
      </c>
      <c r="AA65" s="34" t="str">
        <f>IF(Z65&gt;=Parameters!$C$11,"APPROVE","REJECT")</f>
        <v>APPROVE</v>
      </c>
      <c r="AB65" s="4" t="str">
        <f t="shared" si="7"/>
        <v>YES</v>
      </c>
      <c r="AD65" s="33">
        <f>IF(OR($H65&lt;1,$H65&gt;10000),"??",IF($H65&lt;1000,Parameters!$D$3,IF($H65&gt;=5000,Parameters!$D$5,Parameters!$D$4)))</f>
        <v>0</v>
      </c>
      <c r="AE65" s="39">
        <f>IF(OR($I65&lt;18,$I65&gt;70),"??",IF($I65&lt;30,Parameters!$D$7,IF($I65&gt;=50,Parameters!$D$9,Parameters!$D$8)))</f>
        <v>0</v>
      </c>
      <c r="AF65" s="46">
        <f t="shared" si="8"/>
        <v>12</v>
      </c>
      <c r="AG65" s="34" t="str">
        <f>IF(AF65&gt;=Parameters!$D$11,"APPROVE","REJECT")</f>
        <v>APPROVE</v>
      </c>
      <c r="AH65" s="4" t="str">
        <f t="shared" si="9"/>
        <v>YES</v>
      </c>
    </row>
    <row r="66" spans="1:34" x14ac:dyDescent="0.3">
      <c r="A66" s="4">
        <f>CleanData!A68</f>
        <v>64</v>
      </c>
      <c r="B66" s="8" t="str">
        <f>CleanData!B68</f>
        <v>NP Bynomial</v>
      </c>
      <c r="C66" s="5" t="str">
        <f>CleanData!C68</f>
        <v>M</v>
      </c>
      <c r="D66" s="5" t="str">
        <f>CleanData!D68</f>
        <v>PART</v>
      </c>
      <c r="E66" s="5" t="str">
        <f>CleanData!E68</f>
        <v>N</v>
      </c>
      <c r="F66" s="5" t="str">
        <f>CleanData!F68</f>
        <v>LOAN</v>
      </c>
      <c r="G66" s="5" t="str">
        <f>CleanData!G68</f>
        <v>MEDIUM</v>
      </c>
      <c r="H66" s="56">
        <f>CleanData!H68</f>
        <v>5900</v>
      </c>
      <c r="I66" s="5">
        <f>CleanData!I68</f>
        <v>31</v>
      </c>
      <c r="J66" s="5" t="str">
        <f>CleanData!J68</f>
        <v>BAD</v>
      </c>
      <c r="M66" s="33">
        <f t="shared" si="0"/>
        <v>3</v>
      </c>
      <c r="N66" s="39">
        <f t="shared" si="1"/>
        <v>1</v>
      </c>
      <c r="O66" s="39">
        <f t="shared" si="2"/>
        <v>3</v>
      </c>
      <c r="P66" s="39">
        <f t="shared" si="3"/>
        <v>5</v>
      </c>
      <c r="Q66" s="33"/>
      <c r="R66" s="33">
        <f>IF(OR($H66&lt;1,$H66&gt;10000),"??",IF($H66&lt;1000,Parameters!$B$3,IF($H66&gt;=5000,Parameters!$B$5,Parameters!$B$4)))</f>
        <v>0</v>
      </c>
      <c r="S66" s="39">
        <f>IF(OR($I66&lt;18,$I66&gt;70),"??",IF($I66&lt;30,Parameters!$B$7,IF($I66&gt;=50,Parameters!$B$9,Parameters!$B$8)))</f>
        <v>0</v>
      </c>
      <c r="T66" s="46">
        <f t="shared" si="4"/>
        <v>12</v>
      </c>
      <c r="U66" s="34" t="str">
        <f>IF(T66&gt;=Parameters!$B$11,"APPROVE","REJECT")</f>
        <v>REJECT</v>
      </c>
      <c r="V66" s="4" t="str">
        <f t="shared" si="5"/>
        <v>YES</v>
      </c>
      <c r="X66" s="33">
        <f>IF(OR($H66&lt;1,$H66&gt;10000),"??",IF($H66&lt;1000,Parameters!$C$3,IF($H66&gt;=5000,Parameters!$C$5,Parameters!$C$4)))</f>
        <v>5</v>
      </c>
      <c r="Y66" s="39">
        <f>IF(OR($I66&lt;18,$I66&gt;70),"??",IF($I66&lt;30,Parameters!$C$7,IF($I66&gt;=50,Parameters!$C$9,Parameters!$C$8)))</f>
        <v>1</v>
      </c>
      <c r="Z66" s="46">
        <f t="shared" si="6"/>
        <v>18</v>
      </c>
      <c r="AA66" s="34" t="str">
        <f>IF(Z66&gt;=Parameters!$C$11,"APPROVE","REJECT")</f>
        <v>APPROVE</v>
      </c>
      <c r="AB66" s="4" t="str">
        <f t="shared" si="7"/>
        <v>NO</v>
      </c>
      <c r="AD66" s="33">
        <f>IF(OR($H66&lt;1,$H66&gt;10000),"??",IF($H66&lt;1000,Parameters!$D$3,IF($H66&gt;=5000,Parameters!$D$5,Parameters!$D$4)))</f>
        <v>0</v>
      </c>
      <c r="AE66" s="39">
        <f>IF(OR($I66&lt;18,$I66&gt;70),"??",IF($I66&lt;30,Parameters!$D$7,IF($I66&gt;=50,Parameters!$D$9,Parameters!$D$8)))</f>
        <v>0</v>
      </c>
      <c r="AF66" s="46">
        <f t="shared" si="8"/>
        <v>12</v>
      </c>
      <c r="AG66" s="34" t="str">
        <f>IF(AF66&gt;=Parameters!$D$11,"APPROVE","REJECT")</f>
        <v>APPROVE</v>
      </c>
      <c r="AH66" s="4" t="str">
        <f t="shared" si="9"/>
        <v>NO</v>
      </c>
    </row>
    <row r="67" spans="1:34" x14ac:dyDescent="0.3">
      <c r="A67" s="4">
        <f>CleanData!A69</f>
        <v>65</v>
      </c>
      <c r="B67" s="8" t="str">
        <f>CleanData!B69</f>
        <v>Ollie Goppoli</v>
      </c>
      <c r="C67" s="5" t="str">
        <f>CleanData!C69</f>
        <v>M</v>
      </c>
      <c r="D67" s="5" t="str">
        <f>CleanData!D69</f>
        <v>FULL</v>
      </c>
      <c r="E67" s="5" t="str">
        <f>CleanData!E69</f>
        <v>RENT</v>
      </c>
      <c r="F67" s="5" t="str">
        <f>CleanData!F69</f>
        <v>LOAN</v>
      </c>
      <c r="G67" s="5" t="str">
        <f>CleanData!G69</f>
        <v>MEDIUM</v>
      </c>
      <c r="H67" s="56">
        <f>CleanData!H69</f>
        <v>3700</v>
      </c>
      <c r="I67" s="5">
        <f>CleanData!I69</f>
        <v>32</v>
      </c>
      <c r="J67" s="5" t="str">
        <f>CleanData!J69</f>
        <v>GOOD</v>
      </c>
      <c r="M67" s="33">
        <f t="shared" si="0"/>
        <v>5</v>
      </c>
      <c r="N67" s="39">
        <f t="shared" si="1"/>
        <v>3</v>
      </c>
      <c r="O67" s="39">
        <f t="shared" si="2"/>
        <v>3</v>
      </c>
      <c r="P67" s="39">
        <f t="shared" si="3"/>
        <v>5</v>
      </c>
      <c r="Q67" s="33"/>
      <c r="R67" s="33">
        <f>IF(OR($H67&lt;1,$H67&gt;10000),"??",IF($H67&lt;1000,Parameters!$B$3,IF($H67&gt;=5000,Parameters!$B$5,Parameters!$B$4)))</f>
        <v>0</v>
      </c>
      <c r="S67" s="39">
        <f>IF(OR($I67&lt;18,$I67&gt;70),"??",IF($I67&lt;30,Parameters!$B$7,IF($I67&gt;=50,Parameters!$B$9,Parameters!$B$8)))</f>
        <v>0</v>
      </c>
      <c r="T67" s="46">
        <f t="shared" si="4"/>
        <v>16</v>
      </c>
      <c r="U67" s="34" t="str">
        <f>IF(T67&gt;=Parameters!$B$11,"APPROVE","REJECT")</f>
        <v>APPROVE</v>
      </c>
      <c r="V67" s="4" t="str">
        <f t="shared" si="5"/>
        <v>YES</v>
      </c>
      <c r="X67" s="33">
        <f>IF(OR($H67&lt;1,$H67&gt;10000),"??",IF($H67&lt;1000,Parameters!$C$3,IF($H67&gt;=5000,Parameters!$C$5,Parameters!$C$4)))</f>
        <v>3</v>
      </c>
      <c r="Y67" s="39">
        <f>IF(OR($I67&lt;18,$I67&gt;70),"??",IF($I67&lt;30,Parameters!$C$7,IF($I67&gt;=50,Parameters!$C$9,Parameters!$C$8)))</f>
        <v>1</v>
      </c>
      <c r="Z67" s="46">
        <f t="shared" si="6"/>
        <v>20</v>
      </c>
      <c r="AA67" s="34" t="str">
        <f>IF(Z67&gt;=Parameters!$C$11,"APPROVE","REJECT")</f>
        <v>APPROVE</v>
      </c>
      <c r="AB67" s="4" t="str">
        <f t="shared" si="7"/>
        <v>YES</v>
      </c>
      <c r="AD67" s="33">
        <f>IF(OR($H67&lt;1,$H67&gt;10000),"??",IF($H67&lt;1000,Parameters!$D$3,IF($H67&gt;=5000,Parameters!$D$5,Parameters!$D$4)))</f>
        <v>0</v>
      </c>
      <c r="AE67" s="39">
        <f>IF(OR($I67&lt;18,$I67&gt;70),"??",IF($I67&lt;30,Parameters!$D$7,IF($I67&gt;=50,Parameters!$D$9,Parameters!$D$8)))</f>
        <v>0</v>
      </c>
      <c r="AF67" s="46">
        <f t="shared" si="8"/>
        <v>16</v>
      </c>
      <c r="AG67" s="34" t="str">
        <f>IF(AF67&gt;=Parameters!$D$11,"APPROVE","REJECT")</f>
        <v>APPROVE</v>
      </c>
      <c r="AH67" s="4" t="str">
        <f t="shared" si="9"/>
        <v>YES</v>
      </c>
    </row>
    <row r="68" spans="1:34" x14ac:dyDescent="0.3">
      <c r="A68" s="4">
        <f>CleanData!A70</f>
        <v>66</v>
      </c>
      <c r="B68" s="8" t="str">
        <f>CleanData!B70</f>
        <v>Paez Hugo Skeem</v>
      </c>
      <c r="C68" s="5" t="str">
        <f>CleanData!C70</f>
        <v>M</v>
      </c>
      <c r="D68" s="5" t="str">
        <f>CleanData!D70</f>
        <v>N</v>
      </c>
      <c r="E68" s="5" t="str">
        <f>CleanData!E70</f>
        <v>RENT</v>
      </c>
      <c r="F68" s="5" t="str">
        <f>CleanData!F70</f>
        <v>LOAN</v>
      </c>
      <c r="G68" s="5" t="str">
        <f>CleanData!G70</f>
        <v>MEDIUM</v>
      </c>
      <c r="H68" s="56">
        <f>CleanData!H70</f>
        <v>1850</v>
      </c>
      <c r="I68" s="5">
        <f>CleanData!I70</f>
        <v>49</v>
      </c>
      <c r="J68" s="5" t="str">
        <f>CleanData!J70</f>
        <v>GOOD</v>
      </c>
      <c r="M68" s="33">
        <f t="shared" ref="M68:M102" si="10">IF(D68="FULL",5,IF(D68="PART",3,IF(D68="N",1,"??")))</f>
        <v>1</v>
      </c>
      <c r="N68" s="39">
        <f t="shared" ref="N68:N102" si="11">IF(E68="HOME",5,IF(E68="RENT",3,IF(E68="N",1,"??")))</f>
        <v>3</v>
      </c>
      <c r="O68" s="39">
        <f t="shared" ref="O68:O102" si="12">IF(F68="CAR",5,IF(F68="LOAN",3,IF(F68="N",1,"??")))</f>
        <v>3</v>
      </c>
      <c r="P68" s="39">
        <f t="shared" ref="P68:P102" si="13">IF(G68="SHORT",1,IF(G68="MEDIUM",5,IF(G68="LONG",3,"??")))</f>
        <v>5</v>
      </c>
      <c r="Q68" s="33"/>
      <c r="R68" s="33">
        <f>IF(OR($H68&lt;1,$H68&gt;10000),"??",IF($H68&lt;1000,Parameters!$B$3,IF($H68&gt;=5000,Parameters!$B$5,Parameters!$B$4)))</f>
        <v>0</v>
      </c>
      <c r="S68" s="39">
        <f>IF(OR($I68&lt;18,$I68&gt;70),"??",IF($I68&lt;30,Parameters!$B$7,IF($I68&gt;=50,Parameters!$B$9,Parameters!$B$8)))</f>
        <v>0</v>
      </c>
      <c r="T68" s="46">
        <f t="shared" ref="T68:T102" si="14">SUM($L68:$P68)+SUM(R68:S68)</f>
        <v>12</v>
      </c>
      <c r="U68" s="34" t="str">
        <f>IF(T68&gt;=Parameters!$B$11,"APPROVE","REJECT")</f>
        <v>REJECT</v>
      </c>
      <c r="V68" s="4" t="str">
        <f t="shared" ref="V68:V102" si="15">IF(OR(AND($J68="GOOD",U68="APPROVE"),AND($J68="BAD",U68="REJECT")),"YES","NO")</f>
        <v>NO</v>
      </c>
      <c r="X68" s="33">
        <f>IF(OR($H68&lt;1,$H68&gt;10000),"??",IF($H68&lt;1000,Parameters!$C$3,IF($H68&gt;=5000,Parameters!$C$5,Parameters!$C$4)))</f>
        <v>3</v>
      </c>
      <c r="Y68" s="39">
        <f>IF(OR($I68&lt;18,$I68&gt;70),"??",IF($I68&lt;30,Parameters!$C$7,IF($I68&gt;=50,Parameters!$C$9,Parameters!$C$8)))</f>
        <v>1</v>
      </c>
      <c r="Z68" s="46">
        <f t="shared" ref="Z68:Z102" si="16">SUM($L68:$P68)+SUM(X68:Y68)</f>
        <v>16</v>
      </c>
      <c r="AA68" s="34" t="str">
        <f>IF(Z68&gt;=Parameters!$C$11,"APPROVE","REJECT")</f>
        <v>APPROVE</v>
      </c>
      <c r="AB68" s="4" t="str">
        <f t="shared" ref="AB68:AB102" si="17">IF(OR(AND($J68="GOOD",AA68="APPROVE"),AND($J68="BAD",AA68="REJECT")),"YES","NO")</f>
        <v>YES</v>
      </c>
      <c r="AD68" s="33">
        <f>IF(OR($H68&lt;1,$H68&gt;10000),"??",IF($H68&lt;1000,Parameters!$D$3,IF($H68&gt;=5000,Parameters!$D$5,Parameters!$D$4)))</f>
        <v>0</v>
      </c>
      <c r="AE68" s="39">
        <f>IF(OR($I68&lt;18,$I68&gt;70),"??",IF($I68&lt;30,Parameters!$D$7,IF($I68&gt;=50,Parameters!$D$9,Parameters!$D$8)))</f>
        <v>0</v>
      </c>
      <c r="AF68" s="46">
        <f t="shared" ref="AF68:AF102" si="18">SUM($L68:$P68)+SUM(AD68:AE68)</f>
        <v>12</v>
      </c>
      <c r="AG68" s="34" t="str">
        <f>IF(AF68&gt;=Parameters!$D$11,"APPROVE","REJECT")</f>
        <v>APPROVE</v>
      </c>
      <c r="AH68" s="4" t="str">
        <f t="shared" ref="AH68:AH102" si="19">IF(OR(AND($J68="GOOD",AG68="APPROVE"),AND($J68="BAD",AG68="REJECT")),"YES","NO")</f>
        <v>YES</v>
      </c>
    </row>
    <row r="69" spans="1:34" x14ac:dyDescent="0.3">
      <c r="A69" s="4">
        <f>CleanData!A71</f>
        <v>67</v>
      </c>
      <c r="B69" s="8" t="str">
        <f>CleanData!B71</f>
        <v>P-C Parrity</v>
      </c>
      <c r="C69" s="5" t="str">
        <f>CleanData!C71</f>
        <v>M</v>
      </c>
      <c r="D69" s="5" t="str">
        <f>CleanData!D71</f>
        <v>FULL</v>
      </c>
      <c r="E69" s="5" t="str">
        <f>CleanData!E71</f>
        <v>N</v>
      </c>
      <c r="F69" s="5" t="str">
        <f>CleanData!F71</f>
        <v>N</v>
      </c>
      <c r="G69" s="5" t="str">
        <f>CleanData!G71</f>
        <v>MEDIUM</v>
      </c>
      <c r="H69" s="56">
        <f>CleanData!H71</f>
        <v>950</v>
      </c>
      <c r="I69" s="5">
        <f>CleanData!I71</f>
        <v>30</v>
      </c>
      <c r="J69" s="5" t="str">
        <f>CleanData!J71</f>
        <v>BAD</v>
      </c>
      <c r="M69" s="33">
        <f t="shared" si="10"/>
        <v>5</v>
      </c>
      <c r="N69" s="39">
        <f t="shared" si="11"/>
        <v>1</v>
      </c>
      <c r="O69" s="39">
        <f t="shared" si="12"/>
        <v>1</v>
      </c>
      <c r="P69" s="39">
        <f t="shared" si="13"/>
        <v>5</v>
      </c>
      <c r="Q69" s="33"/>
      <c r="R69" s="33">
        <f>IF(OR($H69&lt;1,$H69&gt;10000),"??",IF($H69&lt;1000,Parameters!$B$3,IF($H69&gt;=5000,Parameters!$B$5,Parameters!$B$4)))</f>
        <v>0</v>
      </c>
      <c r="S69" s="39">
        <f>IF(OR($I69&lt;18,$I69&gt;70),"??",IF($I69&lt;30,Parameters!$B$7,IF($I69&gt;=50,Parameters!$B$9,Parameters!$B$8)))</f>
        <v>0</v>
      </c>
      <c r="T69" s="46">
        <f t="shared" si="14"/>
        <v>12</v>
      </c>
      <c r="U69" s="34" t="str">
        <f>IF(T69&gt;=Parameters!$B$11,"APPROVE","REJECT")</f>
        <v>REJECT</v>
      </c>
      <c r="V69" s="4" t="str">
        <f t="shared" si="15"/>
        <v>YES</v>
      </c>
      <c r="X69" s="33">
        <f>IF(OR($H69&lt;1,$H69&gt;10000),"??",IF($H69&lt;1000,Parameters!$C$3,IF($H69&gt;=5000,Parameters!$C$5,Parameters!$C$4)))</f>
        <v>1</v>
      </c>
      <c r="Y69" s="39">
        <f>IF(OR($I69&lt;18,$I69&gt;70),"??",IF($I69&lt;30,Parameters!$C$7,IF($I69&gt;=50,Parameters!$C$9,Parameters!$C$8)))</f>
        <v>1</v>
      </c>
      <c r="Z69" s="46">
        <f t="shared" si="16"/>
        <v>14</v>
      </c>
      <c r="AA69" s="34" t="str">
        <f>IF(Z69&gt;=Parameters!$C$11,"APPROVE","REJECT")</f>
        <v>REJECT</v>
      </c>
      <c r="AB69" s="4" t="str">
        <f t="shared" si="17"/>
        <v>YES</v>
      </c>
      <c r="AD69" s="33">
        <f>IF(OR($H69&lt;1,$H69&gt;10000),"??",IF($H69&lt;1000,Parameters!$D$3,IF($H69&gt;=5000,Parameters!$D$5,Parameters!$D$4)))</f>
        <v>0</v>
      </c>
      <c r="AE69" s="39">
        <f>IF(OR($I69&lt;18,$I69&gt;70),"??",IF($I69&lt;30,Parameters!$D$7,IF($I69&gt;=50,Parameters!$D$9,Parameters!$D$8)))</f>
        <v>0</v>
      </c>
      <c r="AF69" s="46">
        <f t="shared" si="18"/>
        <v>12</v>
      </c>
      <c r="AG69" s="34" t="str">
        <f>IF(AF69&gt;=Parameters!$D$11,"APPROVE","REJECT")</f>
        <v>APPROVE</v>
      </c>
      <c r="AH69" s="4" t="str">
        <f t="shared" si="19"/>
        <v>NO</v>
      </c>
    </row>
    <row r="70" spans="1:34" x14ac:dyDescent="0.3">
      <c r="A70" s="4">
        <f>CleanData!A72</f>
        <v>68</v>
      </c>
      <c r="B70" s="8" t="str">
        <f>CleanData!B72</f>
        <v>Phat Tayles</v>
      </c>
      <c r="C70" s="5" t="str">
        <f>CleanData!C72</f>
        <v>M</v>
      </c>
      <c r="D70" s="5" t="str">
        <f>CleanData!D72</f>
        <v>FULL</v>
      </c>
      <c r="E70" s="5" t="str">
        <f>CleanData!E72</f>
        <v>RENT</v>
      </c>
      <c r="F70" s="5" t="str">
        <f>CleanData!F72</f>
        <v>CAR</v>
      </c>
      <c r="G70" s="5" t="str">
        <f>CleanData!G72</f>
        <v>MEDIUM</v>
      </c>
      <c r="H70" s="56">
        <f>CleanData!H72</f>
        <v>5750</v>
      </c>
      <c r="I70" s="5">
        <f>CleanData!I72</f>
        <v>32</v>
      </c>
      <c r="J70" s="5" t="str">
        <f>CleanData!J72</f>
        <v>GOOD</v>
      </c>
      <c r="M70" s="33">
        <f t="shared" si="10"/>
        <v>5</v>
      </c>
      <c r="N70" s="39">
        <f t="shared" si="11"/>
        <v>3</v>
      </c>
      <c r="O70" s="39">
        <f t="shared" si="12"/>
        <v>5</v>
      </c>
      <c r="P70" s="39">
        <f t="shared" si="13"/>
        <v>5</v>
      </c>
      <c r="Q70" s="33"/>
      <c r="R70" s="33">
        <f>IF(OR($H70&lt;1,$H70&gt;10000),"??",IF($H70&lt;1000,Parameters!$B$3,IF($H70&gt;=5000,Parameters!$B$5,Parameters!$B$4)))</f>
        <v>0</v>
      </c>
      <c r="S70" s="39">
        <f>IF(OR($I70&lt;18,$I70&gt;70),"??",IF($I70&lt;30,Parameters!$B$7,IF($I70&gt;=50,Parameters!$B$9,Parameters!$B$8)))</f>
        <v>0</v>
      </c>
      <c r="T70" s="46">
        <f t="shared" si="14"/>
        <v>18</v>
      </c>
      <c r="U70" s="34" t="str">
        <f>IF(T70&gt;=Parameters!$B$11,"APPROVE","REJECT")</f>
        <v>APPROVE</v>
      </c>
      <c r="V70" s="4" t="str">
        <f t="shared" si="15"/>
        <v>YES</v>
      </c>
      <c r="X70" s="33">
        <f>IF(OR($H70&lt;1,$H70&gt;10000),"??",IF($H70&lt;1000,Parameters!$C$3,IF($H70&gt;=5000,Parameters!$C$5,Parameters!$C$4)))</f>
        <v>5</v>
      </c>
      <c r="Y70" s="39">
        <f>IF(OR($I70&lt;18,$I70&gt;70),"??",IF($I70&lt;30,Parameters!$C$7,IF($I70&gt;=50,Parameters!$C$9,Parameters!$C$8)))</f>
        <v>1</v>
      </c>
      <c r="Z70" s="46">
        <f t="shared" si="16"/>
        <v>24</v>
      </c>
      <c r="AA70" s="34" t="str">
        <f>IF(Z70&gt;=Parameters!$C$11,"APPROVE","REJECT")</f>
        <v>APPROVE</v>
      </c>
      <c r="AB70" s="4" t="str">
        <f t="shared" si="17"/>
        <v>YES</v>
      </c>
      <c r="AD70" s="33">
        <f>IF(OR($H70&lt;1,$H70&gt;10000),"??",IF($H70&lt;1000,Parameters!$D$3,IF($H70&gt;=5000,Parameters!$D$5,Parameters!$D$4)))</f>
        <v>0</v>
      </c>
      <c r="AE70" s="39">
        <f>IF(OR($I70&lt;18,$I70&gt;70),"??",IF($I70&lt;30,Parameters!$D$7,IF($I70&gt;=50,Parameters!$D$9,Parameters!$D$8)))</f>
        <v>0</v>
      </c>
      <c r="AF70" s="46">
        <f t="shared" si="18"/>
        <v>18</v>
      </c>
      <c r="AG70" s="34" t="str">
        <f>IF(AF70&gt;=Parameters!$D$11,"APPROVE","REJECT")</f>
        <v>APPROVE</v>
      </c>
      <c r="AH70" s="4" t="str">
        <f t="shared" si="19"/>
        <v>YES</v>
      </c>
    </row>
    <row r="71" spans="1:34" x14ac:dyDescent="0.3">
      <c r="A71" s="4">
        <f>CleanData!A73</f>
        <v>69</v>
      </c>
      <c r="B71" s="8" t="str">
        <f>CleanData!B73</f>
        <v>Phil Tracian</v>
      </c>
      <c r="C71" s="5" t="str">
        <f>CleanData!C73</f>
        <v>M</v>
      </c>
      <c r="D71" s="5" t="str">
        <f>CleanData!D73</f>
        <v>R</v>
      </c>
      <c r="E71" s="5" t="str">
        <f>CleanData!E73</f>
        <v>RENT</v>
      </c>
      <c r="F71" s="5" t="str">
        <f>CleanData!F73</f>
        <v>LOAN</v>
      </c>
      <c r="G71" s="5" t="str">
        <f>CleanData!G73</f>
        <v>MEDIUM</v>
      </c>
      <c r="H71" s="56">
        <f>CleanData!H73</f>
        <v>10000</v>
      </c>
      <c r="I71" s="5">
        <f>CleanData!I73</f>
        <v>60</v>
      </c>
      <c r="J71" s="5" t="str">
        <f>CleanData!J73</f>
        <v>GOOD</v>
      </c>
      <c r="M71" s="33" t="str">
        <f t="shared" si="10"/>
        <v>??</v>
      </c>
      <c r="N71" s="39">
        <f t="shared" si="11"/>
        <v>3</v>
      </c>
      <c r="O71" s="39">
        <f t="shared" si="12"/>
        <v>3</v>
      </c>
      <c r="P71" s="39">
        <f t="shared" si="13"/>
        <v>5</v>
      </c>
      <c r="Q71" s="33"/>
      <c r="R71" s="33">
        <f>IF(OR($H71&lt;1,$H71&gt;10000),"??",IF($H71&lt;1000,Parameters!$B$3,IF($H71&gt;=5000,Parameters!$B$5,Parameters!$B$4)))</f>
        <v>0</v>
      </c>
      <c r="S71" s="39">
        <f>IF(OR($I71&lt;18,$I71&gt;70),"??",IF($I71&lt;30,Parameters!$B$7,IF($I71&gt;=50,Parameters!$B$9,Parameters!$B$8)))</f>
        <v>0</v>
      </c>
      <c r="T71" s="46">
        <f t="shared" si="14"/>
        <v>11</v>
      </c>
      <c r="U71" s="34" t="str">
        <f>IF(T71&gt;=Parameters!$B$11,"APPROVE","REJECT")</f>
        <v>REJECT</v>
      </c>
      <c r="V71" s="4" t="str">
        <f t="shared" si="15"/>
        <v>NO</v>
      </c>
      <c r="X71" s="33">
        <f>IF(OR($H71&lt;1,$H71&gt;10000),"??",IF($H71&lt;1000,Parameters!$C$3,IF($H71&gt;=5000,Parameters!$C$5,Parameters!$C$4)))</f>
        <v>5</v>
      </c>
      <c r="Y71" s="39">
        <f>IF(OR($I71&lt;18,$I71&gt;70),"??",IF($I71&lt;30,Parameters!$C$7,IF($I71&gt;=50,Parameters!$C$9,Parameters!$C$8)))</f>
        <v>3</v>
      </c>
      <c r="Z71" s="46">
        <f t="shared" si="16"/>
        <v>19</v>
      </c>
      <c r="AA71" s="34" t="str">
        <f>IF(Z71&gt;=Parameters!$C$11,"APPROVE","REJECT")</f>
        <v>APPROVE</v>
      </c>
      <c r="AB71" s="4" t="str">
        <f t="shared" si="17"/>
        <v>YES</v>
      </c>
      <c r="AD71" s="33">
        <f>IF(OR($H71&lt;1,$H71&gt;10000),"??",IF($H71&lt;1000,Parameters!$D$3,IF($H71&gt;=5000,Parameters!$D$5,Parameters!$D$4)))</f>
        <v>0</v>
      </c>
      <c r="AE71" s="39">
        <f>IF(OR($I71&lt;18,$I71&gt;70),"??",IF($I71&lt;30,Parameters!$D$7,IF($I71&gt;=50,Parameters!$D$9,Parameters!$D$8)))</f>
        <v>0</v>
      </c>
      <c r="AF71" s="46">
        <f t="shared" si="18"/>
        <v>11</v>
      </c>
      <c r="AG71" s="34" t="str">
        <f>IF(AF71&gt;=Parameters!$D$11,"APPROVE","REJECT")</f>
        <v>APPROVE</v>
      </c>
      <c r="AH71" s="4" t="str">
        <f t="shared" si="19"/>
        <v>YES</v>
      </c>
    </row>
    <row r="72" spans="1:34" x14ac:dyDescent="0.3">
      <c r="A72" s="4">
        <f>CleanData!A74</f>
        <v>70</v>
      </c>
      <c r="B72" s="8" t="str">
        <f>CleanData!B74</f>
        <v>Phut Sze</v>
      </c>
      <c r="C72" s="5" t="str">
        <f>CleanData!C74</f>
        <v>F</v>
      </c>
      <c r="D72" s="5" t="str">
        <f>CleanData!D74</f>
        <v>FULL</v>
      </c>
      <c r="E72" s="5" t="str">
        <f>CleanData!E74</f>
        <v>RENT</v>
      </c>
      <c r="F72" s="5" t="str">
        <f>CleanData!F74</f>
        <v>LOAN</v>
      </c>
      <c r="G72" s="5" t="str">
        <f>CleanData!G74</f>
        <v>MEDIUM</v>
      </c>
      <c r="H72" s="56">
        <f>CleanData!H74</f>
        <v>300</v>
      </c>
      <c r="I72" s="5">
        <f>CleanData!I74</f>
        <v>47</v>
      </c>
      <c r="J72" s="5" t="str">
        <f>CleanData!J74</f>
        <v>GOOD</v>
      </c>
      <c r="M72" s="33">
        <f t="shared" si="10"/>
        <v>5</v>
      </c>
      <c r="N72" s="39">
        <f t="shared" si="11"/>
        <v>3</v>
      </c>
      <c r="O72" s="39">
        <f t="shared" si="12"/>
        <v>3</v>
      </c>
      <c r="P72" s="39">
        <f t="shared" si="13"/>
        <v>5</v>
      </c>
      <c r="Q72" s="33"/>
      <c r="R72" s="33">
        <f>IF(OR($H72&lt;1,$H72&gt;10000),"??",IF($H72&lt;1000,Parameters!$B$3,IF($H72&gt;=5000,Parameters!$B$5,Parameters!$B$4)))</f>
        <v>0</v>
      </c>
      <c r="S72" s="39">
        <f>IF(OR($I72&lt;18,$I72&gt;70),"??",IF($I72&lt;30,Parameters!$B$7,IF($I72&gt;=50,Parameters!$B$9,Parameters!$B$8)))</f>
        <v>0</v>
      </c>
      <c r="T72" s="46">
        <f t="shared" si="14"/>
        <v>16</v>
      </c>
      <c r="U72" s="34" t="str">
        <f>IF(T72&gt;=Parameters!$B$11,"APPROVE","REJECT")</f>
        <v>APPROVE</v>
      </c>
      <c r="V72" s="4" t="str">
        <f t="shared" si="15"/>
        <v>YES</v>
      </c>
      <c r="X72" s="33">
        <f>IF(OR($H72&lt;1,$H72&gt;10000),"??",IF($H72&lt;1000,Parameters!$C$3,IF($H72&gt;=5000,Parameters!$C$5,Parameters!$C$4)))</f>
        <v>1</v>
      </c>
      <c r="Y72" s="39">
        <f>IF(OR($I72&lt;18,$I72&gt;70),"??",IF($I72&lt;30,Parameters!$C$7,IF($I72&gt;=50,Parameters!$C$9,Parameters!$C$8)))</f>
        <v>1</v>
      </c>
      <c r="Z72" s="46">
        <f t="shared" si="16"/>
        <v>18</v>
      </c>
      <c r="AA72" s="34" t="str">
        <f>IF(Z72&gt;=Parameters!$C$11,"APPROVE","REJECT")</f>
        <v>APPROVE</v>
      </c>
      <c r="AB72" s="4" t="str">
        <f t="shared" si="17"/>
        <v>YES</v>
      </c>
      <c r="AD72" s="33">
        <f>IF(OR($H72&lt;1,$H72&gt;10000),"??",IF($H72&lt;1000,Parameters!$D$3,IF($H72&gt;=5000,Parameters!$D$5,Parameters!$D$4)))</f>
        <v>0</v>
      </c>
      <c r="AE72" s="39">
        <f>IF(OR($I72&lt;18,$I72&gt;70),"??",IF($I72&lt;30,Parameters!$D$7,IF($I72&gt;=50,Parameters!$D$9,Parameters!$D$8)))</f>
        <v>0</v>
      </c>
      <c r="AF72" s="46">
        <f t="shared" si="18"/>
        <v>16</v>
      </c>
      <c r="AG72" s="34" t="str">
        <f>IF(AF72&gt;=Parameters!$D$11,"APPROVE","REJECT")</f>
        <v>APPROVE</v>
      </c>
      <c r="AH72" s="4" t="str">
        <f t="shared" si="19"/>
        <v>YES</v>
      </c>
    </row>
    <row r="73" spans="1:34" x14ac:dyDescent="0.3">
      <c r="A73" s="4">
        <f>CleanData!A75</f>
        <v>71</v>
      </c>
      <c r="B73" s="8" t="str">
        <f>CleanData!B75</f>
        <v>Pi Charte</v>
      </c>
      <c r="C73" s="5" t="str">
        <f>CleanData!C75</f>
        <v>F</v>
      </c>
      <c r="D73" s="5" t="str">
        <f>CleanData!D75</f>
        <v>N</v>
      </c>
      <c r="E73" s="5" t="str">
        <f>CleanData!E75</f>
        <v>RENT</v>
      </c>
      <c r="F73" s="5" t="str">
        <f>CleanData!F75</f>
        <v>LOAN</v>
      </c>
      <c r="G73" s="5" t="str">
        <f>CleanData!G75</f>
        <v>MEDIUM</v>
      </c>
      <c r="H73" s="56">
        <f>CleanData!H75</f>
        <v>1200</v>
      </c>
      <c r="I73" s="5">
        <f>CleanData!I75</f>
        <v>24</v>
      </c>
      <c r="J73" s="5" t="str">
        <f>CleanData!J75</f>
        <v>GOOD</v>
      </c>
      <c r="M73" s="33">
        <f t="shared" si="10"/>
        <v>1</v>
      </c>
      <c r="N73" s="39">
        <f t="shared" si="11"/>
        <v>3</v>
      </c>
      <c r="O73" s="39">
        <f t="shared" si="12"/>
        <v>3</v>
      </c>
      <c r="P73" s="39">
        <f t="shared" si="13"/>
        <v>5</v>
      </c>
      <c r="Q73" s="33"/>
      <c r="R73" s="33">
        <f>IF(OR($H73&lt;1,$H73&gt;10000),"??",IF($H73&lt;1000,Parameters!$B$3,IF($H73&gt;=5000,Parameters!$B$5,Parameters!$B$4)))</f>
        <v>0</v>
      </c>
      <c r="S73" s="39">
        <f>IF(OR($I73&lt;18,$I73&gt;70),"??",IF($I73&lt;30,Parameters!$B$7,IF($I73&gt;=50,Parameters!$B$9,Parameters!$B$8)))</f>
        <v>0</v>
      </c>
      <c r="T73" s="46">
        <f t="shared" si="14"/>
        <v>12</v>
      </c>
      <c r="U73" s="34" t="str">
        <f>IF(T73&gt;=Parameters!$B$11,"APPROVE","REJECT")</f>
        <v>REJECT</v>
      </c>
      <c r="V73" s="4" t="str">
        <f t="shared" si="15"/>
        <v>NO</v>
      </c>
      <c r="X73" s="33">
        <f>IF(OR($H73&lt;1,$H73&gt;10000),"??",IF($H73&lt;1000,Parameters!$C$3,IF($H73&gt;=5000,Parameters!$C$5,Parameters!$C$4)))</f>
        <v>3</v>
      </c>
      <c r="Y73" s="39">
        <f>IF(OR($I73&lt;18,$I73&gt;70),"??",IF($I73&lt;30,Parameters!$C$7,IF($I73&gt;=50,Parameters!$C$9,Parameters!$C$8)))</f>
        <v>5</v>
      </c>
      <c r="Z73" s="46">
        <f t="shared" si="16"/>
        <v>20</v>
      </c>
      <c r="AA73" s="34" t="str">
        <f>IF(Z73&gt;=Parameters!$C$11,"APPROVE","REJECT")</f>
        <v>APPROVE</v>
      </c>
      <c r="AB73" s="4" t="str">
        <f t="shared" si="17"/>
        <v>YES</v>
      </c>
      <c r="AD73" s="33">
        <f>IF(OR($H73&lt;1,$H73&gt;10000),"??",IF($H73&lt;1000,Parameters!$D$3,IF($H73&gt;=5000,Parameters!$D$5,Parameters!$D$4)))</f>
        <v>0</v>
      </c>
      <c r="AE73" s="39">
        <f>IF(OR($I73&lt;18,$I73&gt;70),"??",IF($I73&lt;30,Parameters!$D$7,IF($I73&gt;=50,Parameters!$D$9,Parameters!$D$8)))</f>
        <v>0</v>
      </c>
      <c r="AF73" s="46">
        <f t="shared" si="18"/>
        <v>12</v>
      </c>
      <c r="AG73" s="34" t="str">
        <f>IF(AF73&gt;=Parameters!$D$11,"APPROVE","REJECT")</f>
        <v>APPROVE</v>
      </c>
      <c r="AH73" s="4" t="str">
        <f t="shared" si="19"/>
        <v>YES</v>
      </c>
    </row>
    <row r="74" spans="1:34" x14ac:dyDescent="0.3">
      <c r="A74" s="4">
        <f>CleanData!A76</f>
        <v>72</v>
      </c>
      <c r="B74" s="8" t="str">
        <f>CleanData!B76</f>
        <v>Polly C Houlder</v>
      </c>
      <c r="C74" s="5" t="str">
        <f>CleanData!C76</f>
        <v>F</v>
      </c>
      <c r="D74" s="5" t="str">
        <f>CleanData!D76</f>
        <v>FULL</v>
      </c>
      <c r="E74" s="5" t="str">
        <f>CleanData!E76</f>
        <v>N</v>
      </c>
      <c r="F74" s="5" t="str">
        <f>CleanData!F76</f>
        <v>LOAN</v>
      </c>
      <c r="G74" s="5" t="str">
        <f>CleanData!G76</f>
        <v>SHORT</v>
      </c>
      <c r="H74" s="56">
        <f>CleanData!H76</f>
        <v>700</v>
      </c>
      <c r="I74" s="5">
        <f>CleanData!I76</f>
        <v>48</v>
      </c>
      <c r="J74" s="5" t="str">
        <f>CleanData!J76</f>
        <v>BAD</v>
      </c>
      <c r="M74" s="33">
        <f t="shared" si="10"/>
        <v>5</v>
      </c>
      <c r="N74" s="39">
        <f t="shared" si="11"/>
        <v>1</v>
      </c>
      <c r="O74" s="39">
        <f t="shared" si="12"/>
        <v>3</v>
      </c>
      <c r="P74" s="39">
        <f t="shared" si="13"/>
        <v>1</v>
      </c>
      <c r="Q74" s="33"/>
      <c r="R74" s="33">
        <f>IF(OR($H74&lt;1,$H74&gt;10000),"??",IF($H74&lt;1000,Parameters!$B$3,IF($H74&gt;=5000,Parameters!$B$5,Parameters!$B$4)))</f>
        <v>0</v>
      </c>
      <c r="S74" s="39">
        <f>IF(OR($I74&lt;18,$I74&gt;70),"??",IF($I74&lt;30,Parameters!$B$7,IF($I74&gt;=50,Parameters!$B$9,Parameters!$B$8)))</f>
        <v>0</v>
      </c>
      <c r="T74" s="46">
        <f t="shared" si="14"/>
        <v>10</v>
      </c>
      <c r="U74" s="34" t="str">
        <f>IF(T74&gt;=Parameters!$B$11,"APPROVE","REJECT")</f>
        <v>REJECT</v>
      </c>
      <c r="V74" s="4" t="str">
        <f t="shared" si="15"/>
        <v>YES</v>
      </c>
      <c r="X74" s="33">
        <f>IF(OR($H74&lt;1,$H74&gt;10000),"??",IF($H74&lt;1000,Parameters!$C$3,IF($H74&gt;=5000,Parameters!$C$5,Parameters!$C$4)))</f>
        <v>1</v>
      </c>
      <c r="Y74" s="39">
        <f>IF(OR($I74&lt;18,$I74&gt;70),"??",IF($I74&lt;30,Parameters!$C$7,IF($I74&gt;=50,Parameters!$C$9,Parameters!$C$8)))</f>
        <v>1</v>
      </c>
      <c r="Z74" s="46">
        <f t="shared" si="16"/>
        <v>12</v>
      </c>
      <c r="AA74" s="34" t="str">
        <f>IF(Z74&gt;=Parameters!$C$11,"APPROVE","REJECT")</f>
        <v>REJECT</v>
      </c>
      <c r="AB74" s="4" t="str">
        <f t="shared" si="17"/>
        <v>YES</v>
      </c>
      <c r="AD74" s="33">
        <f>IF(OR($H74&lt;1,$H74&gt;10000),"??",IF($H74&lt;1000,Parameters!$D$3,IF($H74&gt;=5000,Parameters!$D$5,Parameters!$D$4)))</f>
        <v>0</v>
      </c>
      <c r="AE74" s="39">
        <f>IF(OR($I74&lt;18,$I74&gt;70),"??",IF($I74&lt;30,Parameters!$D$7,IF($I74&gt;=50,Parameters!$D$9,Parameters!$D$8)))</f>
        <v>0</v>
      </c>
      <c r="AF74" s="46">
        <f t="shared" si="18"/>
        <v>10</v>
      </c>
      <c r="AG74" s="34" t="str">
        <f>IF(AF74&gt;=Parameters!$D$11,"APPROVE","REJECT")</f>
        <v>APPROVE</v>
      </c>
      <c r="AH74" s="4" t="str">
        <f t="shared" si="19"/>
        <v>NO</v>
      </c>
    </row>
    <row r="75" spans="1:34" x14ac:dyDescent="0.3">
      <c r="A75" s="4">
        <f>CleanData!A77</f>
        <v>73</v>
      </c>
      <c r="B75" s="8" t="str">
        <f>CleanData!B77</f>
        <v>Prue Dentz</v>
      </c>
      <c r="C75" s="5" t="str">
        <f>CleanData!C77</f>
        <v>F</v>
      </c>
      <c r="D75" s="5" t="str">
        <f>CleanData!D77</f>
        <v>FULL</v>
      </c>
      <c r="E75" s="5" t="str">
        <f>CleanData!E77</f>
        <v>RENT</v>
      </c>
      <c r="F75" s="5" t="str">
        <f>CleanData!F77</f>
        <v>LOAN</v>
      </c>
      <c r="G75" s="5" t="str">
        <f>CleanData!G77</f>
        <v>LONG</v>
      </c>
      <c r="H75" s="56">
        <f>CleanData!H77</f>
        <v>850</v>
      </c>
      <c r="I75" s="5">
        <f>CleanData!I77</f>
        <v>44</v>
      </c>
      <c r="J75" s="5" t="str">
        <f>CleanData!J77</f>
        <v>BAD</v>
      </c>
      <c r="M75" s="33">
        <f t="shared" si="10"/>
        <v>5</v>
      </c>
      <c r="N75" s="39">
        <f t="shared" si="11"/>
        <v>3</v>
      </c>
      <c r="O75" s="39">
        <f t="shared" si="12"/>
        <v>3</v>
      </c>
      <c r="P75" s="39">
        <f t="shared" si="13"/>
        <v>3</v>
      </c>
      <c r="Q75" s="33"/>
      <c r="R75" s="33">
        <f>IF(OR($H75&lt;1,$H75&gt;10000),"??",IF($H75&lt;1000,Parameters!$B$3,IF($H75&gt;=5000,Parameters!$B$5,Parameters!$B$4)))</f>
        <v>0</v>
      </c>
      <c r="S75" s="39">
        <f>IF(OR($I75&lt;18,$I75&gt;70),"??",IF($I75&lt;30,Parameters!$B$7,IF($I75&gt;=50,Parameters!$B$9,Parameters!$B$8)))</f>
        <v>0</v>
      </c>
      <c r="T75" s="46">
        <f t="shared" si="14"/>
        <v>14</v>
      </c>
      <c r="U75" s="34" t="str">
        <f>IF(T75&gt;=Parameters!$B$11,"APPROVE","REJECT")</f>
        <v>APPROVE</v>
      </c>
      <c r="V75" s="4" t="str">
        <f t="shared" si="15"/>
        <v>NO</v>
      </c>
      <c r="X75" s="33">
        <f>IF(OR($H75&lt;1,$H75&gt;10000),"??",IF($H75&lt;1000,Parameters!$C$3,IF($H75&gt;=5000,Parameters!$C$5,Parameters!$C$4)))</f>
        <v>1</v>
      </c>
      <c r="Y75" s="39">
        <f>IF(OR($I75&lt;18,$I75&gt;70),"??",IF($I75&lt;30,Parameters!$C$7,IF($I75&gt;=50,Parameters!$C$9,Parameters!$C$8)))</f>
        <v>1</v>
      </c>
      <c r="Z75" s="46">
        <f t="shared" si="16"/>
        <v>16</v>
      </c>
      <c r="AA75" s="34" t="str">
        <f>IF(Z75&gt;=Parameters!$C$11,"APPROVE","REJECT")</f>
        <v>APPROVE</v>
      </c>
      <c r="AB75" s="4" t="str">
        <f t="shared" si="17"/>
        <v>NO</v>
      </c>
      <c r="AD75" s="33">
        <f>IF(OR($H75&lt;1,$H75&gt;10000),"??",IF($H75&lt;1000,Parameters!$D$3,IF($H75&gt;=5000,Parameters!$D$5,Parameters!$D$4)))</f>
        <v>0</v>
      </c>
      <c r="AE75" s="39">
        <f>IF(OR($I75&lt;18,$I75&gt;70),"??",IF($I75&lt;30,Parameters!$D$7,IF($I75&gt;=50,Parameters!$D$9,Parameters!$D$8)))</f>
        <v>0</v>
      </c>
      <c r="AF75" s="46">
        <f t="shared" si="18"/>
        <v>14</v>
      </c>
      <c r="AG75" s="34" t="str">
        <f>IF(AF75&gt;=Parameters!$D$11,"APPROVE","REJECT")</f>
        <v>APPROVE</v>
      </c>
      <c r="AH75" s="4" t="str">
        <f t="shared" si="19"/>
        <v>NO</v>
      </c>
    </row>
    <row r="76" spans="1:34" x14ac:dyDescent="0.3">
      <c r="A76" s="4">
        <f>CleanData!A78</f>
        <v>74</v>
      </c>
      <c r="B76" s="8" t="str">
        <f>CleanData!B78</f>
        <v>Q Bix-Blein</v>
      </c>
      <c r="C76" s="5" t="str">
        <f>CleanData!C78</f>
        <v>F</v>
      </c>
      <c r="D76" s="5" t="str">
        <f>CleanData!D78</f>
        <v>N</v>
      </c>
      <c r="E76" s="5" t="str">
        <f>CleanData!E78</f>
        <v>N</v>
      </c>
      <c r="F76" s="5" t="str">
        <f>CleanData!F78</f>
        <v>N</v>
      </c>
      <c r="G76" s="5" t="str">
        <f>CleanData!G78</f>
        <v>MEDIUM</v>
      </c>
      <c r="H76" s="56">
        <f>CleanData!H78</f>
        <v>350</v>
      </c>
      <c r="I76" s="5">
        <f>CleanData!I78</f>
        <v>29</v>
      </c>
      <c r="J76" s="5" t="str">
        <f>CleanData!J78</f>
        <v>BAD</v>
      </c>
      <c r="M76" s="33">
        <f t="shared" si="10"/>
        <v>1</v>
      </c>
      <c r="N76" s="39">
        <f t="shared" si="11"/>
        <v>1</v>
      </c>
      <c r="O76" s="39">
        <f t="shared" si="12"/>
        <v>1</v>
      </c>
      <c r="P76" s="39">
        <f t="shared" si="13"/>
        <v>5</v>
      </c>
      <c r="Q76" s="33"/>
      <c r="R76" s="33">
        <f>IF(OR($H76&lt;1,$H76&gt;10000),"??",IF($H76&lt;1000,Parameters!$B$3,IF($H76&gt;=5000,Parameters!$B$5,Parameters!$B$4)))</f>
        <v>0</v>
      </c>
      <c r="S76" s="39">
        <f>IF(OR($I76&lt;18,$I76&gt;70),"??",IF($I76&lt;30,Parameters!$B$7,IF($I76&gt;=50,Parameters!$B$9,Parameters!$B$8)))</f>
        <v>0</v>
      </c>
      <c r="T76" s="46">
        <f t="shared" si="14"/>
        <v>8</v>
      </c>
      <c r="U76" s="34" t="str">
        <f>IF(T76&gt;=Parameters!$B$11,"APPROVE","REJECT")</f>
        <v>REJECT</v>
      </c>
      <c r="V76" s="4" t="str">
        <f t="shared" si="15"/>
        <v>YES</v>
      </c>
      <c r="X76" s="33">
        <f>IF(OR($H76&lt;1,$H76&gt;10000),"??",IF($H76&lt;1000,Parameters!$C$3,IF($H76&gt;=5000,Parameters!$C$5,Parameters!$C$4)))</f>
        <v>1</v>
      </c>
      <c r="Y76" s="39">
        <f>IF(OR($I76&lt;18,$I76&gt;70),"??",IF($I76&lt;30,Parameters!$C$7,IF($I76&gt;=50,Parameters!$C$9,Parameters!$C$8)))</f>
        <v>5</v>
      </c>
      <c r="Z76" s="46">
        <f t="shared" si="16"/>
        <v>14</v>
      </c>
      <c r="AA76" s="34" t="str">
        <f>IF(Z76&gt;=Parameters!$C$11,"APPROVE","REJECT")</f>
        <v>REJECT</v>
      </c>
      <c r="AB76" s="4" t="str">
        <f t="shared" si="17"/>
        <v>YES</v>
      </c>
      <c r="AD76" s="33">
        <f>IF(OR($H76&lt;1,$H76&gt;10000),"??",IF($H76&lt;1000,Parameters!$D$3,IF($H76&gt;=5000,Parameters!$D$5,Parameters!$D$4)))</f>
        <v>0</v>
      </c>
      <c r="AE76" s="39">
        <f>IF(OR($I76&lt;18,$I76&gt;70),"??",IF($I76&lt;30,Parameters!$D$7,IF($I76&gt;=50,Parameters!$D$9,Parameters!$D$8)))</f>
        <v>0</v>
      </c>
      <c r="AF76" s="46">
        <f t="shared" si="18"/>
        <v>8</v>
      </c>
      <c r="AG76" s="34" t="str">
        <f>IF(AF76&gt;=Parameters!$D$11,"APPROVE","REJECT")</f>
        <v>APPROVE</v>
      </c>
      <c r="AH76" s="4" t="str">
        <f t="shared" si="19"/>
        <v>NO</v>
      </c>
    </row>
    <row r="77" spans="1:34" x14ac:dyDescent="0.3">
      <c r="A77" s="4">
        <f>CleanData!A79</f>
        <v>75</v>
      </c>
      <c r="B77" s="8" t="str">
        <f>CleanData!B79</f>
        <v>QQ Plott</v>
      </c>
      <c r="C77" s="5" t="str">
        <f>CleanData!C79</f>
        <v>M</v>
      </c>
      <c r="D77" s="5" t="str">
        <f>CleanData!D79</f>
        <v>FULL</v>
      </c>
      <c r="E77" s="5" t="str">
        <f>CleanData!E79</f>
        <v>RENT</v>
      </c>
      <c r="F77" s="5" t="str">
        <f>CleanData!F79</f>
        <v>LOAN</v>
      </c>
      <c r="G77" s="5" t="str">
        <f>CleanData!G79</f>
        <v>LONG</v>
      </c>
      <c r="H77" s="56">
        <f>CleanData!H79</f>
        <v>8950</v>
      </c>
      <c r="I77" s="5">
        <f>CleanData!I79</f>
        <v>18</v>
      </c>
      <c r="J77" s="5" t="str">
        <f>CleanData!J79</f>
        <v>GOOD</v>
      </c>
      <c r="M77" s="33">
        <f t="shared" si="10"/>
        <v>5</v>
      </c>
      <c r="N77" s="39">
        <f t="shared" si="11"/>
        <v>3</v>
      </c>
      <c r="O77" s="39">
        <f t="shared" si="12"/>
        <v>3</v>
      </c>
      <c r="P77" s="39">
        <f t="shared" si="13"/>
        <v>3</v>
      </c>
      <c r="Q77" s="33"/>
      <c r="R77" s="33">
        <f>IF(OR($H77&lt;1,$H77&gt;10000),"??",IF($H77&lt;1000,Parameters!$B$3,IF($H77&gt;=5000,Parameters!$B$5,Parameters!$B$4)))</f>
        <v>0</v>
      </c>
      <c r="S77" s="39">
        <f>IF(OR($I77&lt;18,$I77&gt;70),"??",IF($I77&lt;30,Parameters!$B$7,IF($I77&gt;=50,Parameters!$B$9,Parameters!$B$8)))</f>
        <v>0</v>
      </c>
      <c r="T77" s="46">
        <f t="shared" si="14"/>
        <v>14</v>
      </c>
      <c r="U77" s="34" t="str">
        <f>IF(T77&gt;=Parameters!$B$11,"APPROVE","REJECT")</f>
        <v>APPROVE</v>
      </c>
      <c r="V77" s="4" t="str">
        <f t="shared" si="15"/>
        <v>YES</v>
      </c>
      <c r="X77" s="33">
        <f>IF(OR($H77&lt;1,$H77&gt;10000),"??",IF($H77&lt;1000,Parameters!$C$3,IF($H77&gt;=5000,Parameters!$C$5,Parameters!$C$4)))</f>
        <v>5</v>
      </c>
      <c r="Y77" s="39">
        <f>IF(OR($I77&lt;18,$I77&gt;70),"??",IF($I77&lt;30,Parameters!$C$7,IF($I77&gt;=50,Parameters!$C$9,Parameters!$C$8)))</f>
        <v>5</v>
      </c>
      <c r="Z77" s="46">
        <f t="shared" si="16"/>
        <v>24</v>
      </c>
      <c r="AA77" s="34" t="str">
        <f>IF(Z77&gt;=Parameters!$C$11,"APPROVE","REJECT")</f>
        <v>APPROVE</v>
      </c>
      <c r="AB77" s="4" t="str">
        <f t="shared" si="17"/>
        <v>YES</v>
      </c>
      <c r="AD77" s="33">
        <f>IF(OR($H77&lt;1,$H77&gt;10000),"??",IF($H77&lt;1000,Parameters!$D$3,IF($H77&gt;=5000,Parameters!$D$5,Parameters!$D$4)))</f>
        <v>0</v>
      </c>
      <c r="AE77" s="39">
        <f>IF(OR($I77&lt;18,$I77&gt;70),"??",IF($I77&lt;30,Parameters!$D$7,IF($I77&gt;=50,Parameters!$D$9,Parameters!$D$8)))</f>
        <v>0</v>
      </c>
      <c r="AF77" s="46">
        <f t="shared" si="18"/>
        <v>14</v>
      </c>
      <c r="AG77" s="34" t="str">
        <f>IF(AF77&gt;=Parameters!$D$11,"APPROVE","REJECT")</f>
        <v>APPROVE</v>
      </c>
      <c r="AH77" s="4" t="str">
        <f t="shared" si="19"/>
        <v>YES</v>
      </c>
    </row>
    <row r="78" spans="1:34" x14ac:dyDescent="0.3">
      <c r="A78" s="4">
        <f>CleanData!A80</f>
        <v>76</v>
      </c>
      <c r="B78" s="8" t="str">
        <f>CleanData!B80</f>
        <v>Ray O'Kraymer</v>
      </c>
      <c r="C78" s="5" t="str">
        <f>CleanData!C80</f>
        <v>M</v>
      </c>
      <c r="D78" s="5" t="str">
        <f>CleanData!D80</f>
        <v>FULL</v>
      </c>
      <c r="E78" s="5" t="str">
        <f>CleanData!E80</f>
        <v>RENT</v>
      </c>
      <c r="F78" s="5" t="str">
        <f>CleanData!F80</f>
        <v>LOAN</v>
      </c>
      <c r="G78" s="5" t="str">
        <f>CleanData!G80</f>
        <v>MEDIUM</v>
      </c>
      <c r="H78" s="56">
        <f>CleanData!H80</f>
        <v>500</v>
      </c>
      <c r="I78" s="5">
        <f>CleanData!I80</f>
        <v>23</v>
      </c>
      <c r="J78" s="5" t="str">
        <f>CleanData!J80</f>
        <v>GOOD</v>
      </c>
      <c r="M78" s="33">
        <f t="shared" si="10"/>
        <v>5</v>
      </c>
      <c r="N78" s="39">
        <f t="shared" si="11"/>
        <v>3</v>
      </c>
      <c r="O78" s="39">
        <f t="shared" si="12"/>
        <v>3</v>
      </c>
      <c r="P78" s="39">
        <f t="shared" si="13"/>
        <v>5</v>
      </c>
      <c r="Q78" s="33"/>
      <c r="R78" s="33">
        <f>IF(OR($H78&lt;1,$H78&gt;10000),"??",IF($H78&lt;1000,Parameters!$B$3,IF($H78&gt;=5000,Parameters!$B$5,Parameters!$B$4)))</f>
        <v>0</v>
      </c>
      <c r="S78" s="39">
        <f>IF(OR($I78&lt;18,$I78&gt;70),"??",IF($I78&lt;30,Parameters!$B$7,IF($I78&gt;=50,Parameters!$B$9,Parameters!$B$8)))</f>
        <v>0</v>
      </c>
      <c r="T78" s="46">
        <f t="shared" si="14"/>
        <v>16</v>
      </c>
      <c r="U78" s="34" t="str">
        <f>IF(T78&gt;=Parameters!$B$11,"APPROVE","REJECT")</f>
        <v>APPROVE</v>
      </c>
      <c r="V78" s="4" t="str">
        <f t="shared" si="15"/>
        <v>YES</v>
      </c>
      <c r="X78" s="33">
        <f>IF(OR($H78&lt;1,$H78&gt;10000),"??",IF($H78&lt;1000,Parameters!$C$3,IF($H78&gt;=5000,Parameters!$C$5,Parameters!$C$4)))</f>
        <v>1</v>
      </c>
      <c r="Y78" s="39">
        <f>IF(OR($I78&lt;18,$I78&gt;70),"??",IF($I78&lt;30,Parameters!$C$7,IF($I78&gt;=50,Parameters!$C$9,Parameters!$C$8)))</f>
        <v>5</v>
      </c>
      <c r="Z78" s="46">
        <f t="shared" si="16"/>
        <v>22</v>
      </c>
      <c r="AA78" s="34" t="str">
        <f>IF(Z78&gt;=Parameters!$C$11,"APPROVE","REJECT")</f>
        <v>APPROVE</v>
      </c>
      <c r="AB78" s="4" t="str">
        <f t="shared" si="17"/>
        <v>YES</v>
      </c>
      <c r="AD78" s="33">
        <f>IF(OR($H78&lt;1,$H78&gt;10000),"??",IF($H78&lt;1000,Parameters!$D$3,IF($H78&gt;=5000,Parameters!$D$5,Parameters!$D$4)))</f>
        <v>0</v>
      </c>
      <c r="AE78" s="39">
        <f>IF(OR($I78&lt;18,$I78&gt;70),"??",IF($I78&lt;30,Parameters!$D$7,IF($I78&gt;=50,Parameters!$D$9,Parameters!$D$8)))</f>
        <v>0</v>
      </c>
      <c r="AF78" s="46">
        <f t="shared" si="18"/>
        <v>16</v>
      </c>
      <c r="AG78" s="34" t="str">
        <f>IF(AF78&gt;=Parameters!$D$11,"APPROVE","REJECT")</f>
        <v>APPROVE</v>
      </c>
      <c r="AH78" s="4" t="str">
        <f t="shared" si="19"/>
        <v>YES</v>
      </c>
    </row>
    <row r="79" spans="1:34" x14ac:dyDescent="0.3">
      <c r="A79" s="4">
        <f>CleanData!A81</f>
        <v>77</v>
      </c>
      <c r="B79" s="8" t="str">
        <f>CleanData!B81</f>
        <v>Ray Tinta-Vulle</v>
      </c>
      <c r="C79" s="5" t="str">
        <f>CleanData!C81</f>
        <v>M</v>
      </c>
      <c r="D79" s="5" t="str">
        <f>CleanData!D81</f>
        <v>FULL</v>
      </c>
      <c r="E79" s="5" t="str">
        <f>CleanData!E81</f>
        <v>N</v>
      </c>
      <c r="F79" s="5" t="str">
        <f>CleanData!F81</f>
        <v>N</v>
      </c>
      <c r="G79" s="5" t="str">
        <f>CleanData!G81</f>
        <v>LONG</v>
      </c>
      <c r="H79" s="56">
        <f>CleanData!H81</f>
        <v>1550</v>
      </c>
      <c r="I79" s="5">
        <f>CleanData!I81</f>
        <v>35</v>
      </c>
      <c r="J79" s="5" t="str">
        <f>CleanData!J81</f>
        <v>BAD</v>
      </c>
      <c r="M79" s="33">
        <f t="shared" si="10"/>
        <v>5</v>
      </c>
      <c r="N79" s="39">
        <f t="shared" si="11"/>
        <v>1</v>
      </c>
      <c r="O79" s="39">
        <f t="shared" si="12"/>
        <v>1</v>
      </c>
      <c r="P79" s="39">
        <f t="shared" si="13"/>
        <v>3</v>
      </c>
      <c r="Q79" s="33"/>
      <c r="R79" s="33">
        <f>IF(OR($H79&lt;1,$H79&gt;10000),"??",IF($H79&lt;1000,Parameters!$B$3,IF($H79&gt;=5000,Parameters!$B$5,Parameters!$B$4)))</f>
        <v>0</v>
      </c>
      <c r="S79" s="39">
        <f>IF(OR($I79&lt;18,$I79&gt;70),"??",IF($I79&lt;30,Parameters!$B$7,IF($I79&gt;=50,Parameters!$B$9,Parameters!$B$8)))</f>
        <v>0</v>
      </c>
      <c r="T79" s="46">
        <f t="shared" si="14"/>
        <v>10</v>
      </c>
      <c r="U79" s="34" t="str">
        <f>IF(T79&gt;=Parameters!$B$11,"APPROVE","REJECT")</f>
        <v>REJECT</v>
      </c>
      <c r="V79" s="4" t="str">
        <f t="shared" si="15"/>
        <v>YES</v>
      </c>
      <c r="X79" s="33">
        <f>IF(OR($H79&lt;1,$H79&gt;10000),"??",IF($H79&lt;1000,Parameters!$C$3,IF($H79&gt;=5000,Parameters!$C$5,Parameters!$C$4)))</f>
        <v>3</v>
      </c>
      <c r="Y79" s="39">
        <f>IF(OR($I79&lt;18,$I79&gt;70),"??",IF($I79&lt;30,Parameters!$C$7,IF($I79&gt;=50,Parameters!$C$9,Parameters!$C$8)))</f>
        <v>1</v>
      </c>
      <c r="Z79" s="46">
        <f t="shared" si="16"/>
        <v>14</v>
      </c>
      <c r="AA79" s="34" t="str">
        <f>IF(Z79&gt;=Parameters!$C$11,"APPROVE","REJECT")</f>
        <v>REJECT</v>
      </c>
      <c r="AB79" s="4" t="str">
        <f t="shared" si="17"/>
        <v>YES</v>
      </c>
      <c r="AD79" s="33">
        <f>IF(OR($H79&lt;1,$H79&gt;10000),"??",IF($H79&lt;1000,Parameters!$D$3,IF($H79&gt;=5000,Parameters!$D$5,Parameters!$D$4)))</f>
        <v>0</v>
      </c>
      <c r="AE79" s="39">
        <f>IF(OR($I79&lt;18,$I79&gt;70),"??",IF($I79&lt;30,Parameters!$D$7,IF($I79&gt;=50,Parameters!$D$9,Parameters!$D$8)))</f>
        <v>0</v>
      </c>
      <c r="AF79" s="46">
        <f t="shared" si="18"/>
        <v>10</v>
      </c>
      <c r="AG79" s="34" t="str">
        <f>IF(AF79&gt;=Parameters!$D$11,"APPROVE","REJECT")</f>
        <v>APPROVE</v>
      </c>
      <c r="AH79" s="4" t="str">
        <f t="shared" si="19"/>
        <v>NO</v>
      </c>
    </row>
    <row r="80" spans="1:34" x14ac:dyDescent="0.3">
      <c r="A80" s="4">
        <f>CleanData!A82</f>
        <v>78</v>
      </c>
      <c r="B80" s="8" t="str">
        <f>CleanData!B82</f>
        <v>Rev N Yew</v>
      </c>
      <c r="C80" s="5" t="str">
        <f>CleanData!C82</f>
        <v>M</v>
      </c>
      <c r="D80" s="5" t="str">
        <f>CleanData!D82</f>
        <v>FULL</v>
      </c>
      <c r="E80" s="5" t="str">
        <f>CleanData!E82</f>
        <v>HOME</v>
      </c>
      <c r="F80" s="5" t="str">
        <f>CleanData!F82</f>
        <v>N</v>
      </c>
      <c r="G80" s="5" t="str">
        <f>CleanData!G82</f>
        <v>LONG</v>
      </c>
      <c r="H80" s="56">
        <f>CleanData!H82</f>
        <v>3350</v>
      </c>
      <c r="I80" s="5">
        <f>CleanData!I82</f>
        <v>28</v>
      </c>
      <c r="J80" s="5" t="str">
        <f>CleanData!J82</f>
        <v>GOOD</v>
      </c>
      <c r="M80" s="33">
        <f t="shared" si="10"/>
        <v>5</v>
      </c>
      <c r="N80" s="39">
        <f t="shared" si="11"/>
        <v>5</v>
      </c>
      <c r="O80" s="39">
        <f t="shared" si="12"/>
        <v>1</v>
      </c>
      <c r="P80" s="39">
        <f t="shared" si="13"/>
        <v>3</v>
      </c>
      <c r="Q80" s="33"/>
      <c r="R80" s="33">
        <f>IF(OR($H80&lt;1,$H80&gt;10000),"??",IF($H80&lt;1000,Parameters!$B$3,IF($H80&gt;=5000,Parameters!$B$5,Parameters!$B$4)))</f>
        <v>0</v>
      </c>
      <c r="S80" s="39">
        <f>IF(OR($I80&lt;18,$I80&gt;70),"??",IF($I80&lt;30,Parameters!$B$7,IF($I80&gt;=50,Parameters!$B$9,Parameters!$B$8)))</f>
        <v>0</v>
      </c>
      <c r="T80" s="46">
        <f t="shared" si="14"/>
        <v>14</v>
      </c>
      <c r="U80" s="34" t="str">
        <f>IF(T80&gt;=Parameters!$B$11,"APPROVE","REJECT")</f>
        <v>APPROVE</v>
      </c>
      <c r="V80" s="4" t="str">
        <f t="shared" si="15"/>
        <v>YES</v>
      </c>
      <c r="X80" s="33">
        <f>IF(OR($H80&lt;1,$H80&gt;10000),"??",IF($H80&lt;1000,Parameters!$C$3,IF($H80&gt;=5000,Parameters!$C$5,Parameters!$C$4)))</f>
        <v>3</v>
      </c>
      <c r="Y80" s="39">
        <f>IF(OR($I80&lt;18,$I80&gt;70),"??",IF($I80&lt;30,Parameters!$C$7,IF($I80&gt;=50,Parameters!$C$9,Parameters!$C$8)))</f>
        <v>5</v>
      </c>
      <c r="Z80" s="46">
        <f t="shared" si="16"/>
        <v>22</v>
      </c>
      <c r="AA80" s="34" t="str">
        <f>IF(Z80&gt;=Parameters!$C$11,"APPROVE","REJECT")</f>
        <v>APPROVE</v>
      </c>
      <c r="AB80" s="4" t="str">
        <f t="shared" si="17"/>
        <v>YES</v>
      </c>
      <c r="AD80" s="33">
        <f>IF(OR($H80&lt;1,$H80&gt;10000),"??",IF($H80&lt;1000,Parameters!$D$3,IF($H80&gt;=5000,Parameters!$D$5,Parameters!$D$4)))</f>
        <v>0</v>
      </c>
      <c r="AE80" s="39">
        <f>IF(OR($I80&lt;18,$I80&gt;70),"??",IF($I80&lt;30,Parameters!$D$7,IF($I80&gt;=50,Parameters!$D$9,Parameters!$D$8)))</f>
        <v>0</v>
      </c>
      <c r="AF80" s="46">
        <f t="shared" si="18"/>
        <v>14</v>
      </c>
      <c r="AG80" s="34" t="str">
        <f>IF(AF80&gt;=Parameters!$D$11,"APPROVE","REJECT")</f>
        <v>APPROVE</v>
      </c>
      <c r="AH80" s="4" t="str">
        <f t="shared" si="19"/>
        <v>YES</v>
      </c>
    </row>
    <row r="81" spans="1:34" x14ac:dyDescent="0.3">
      <c r="A81" s="4">
        <f>CleanData!A83</f>
        <v>79</v>
      </c>
      <c r="B81" s="8" t="str">
        <f>CleanData!B83</f>
        <v>Riz Irving</v>
      </c>
      <c r="C81" s="5" t="str">
        <f>CleanData!C83</f>
        <v>F</v>
      </c>
      <c r="D81" s="5" t="str">
        <f>CleanData!D83</f>
        <v>PART</v>
      </c>
      <c r="E81" s="5" t="str">
        <f>CleanData!E83</f>
        <v>RENT</v>
      </c>
      <c r="F81" s="5" t="str">
        <f>CleanData!F83</f>
        <v>N</v>
      </c>
      <c r="G81" s="5" t="str">
        <f>CleanData!G83</f>
        <v>MEDIUM</v>
      </c>
      <c r="H81" s="56">
        <f>CleanData!H83</f>
        <v>450</v>
      </c>
      <c r="I81" s="5">
        <f>CleanData!I83</f>
        <v>19</v>
      </c>
      <c r="J81" s="5" t="str">
        <f>CleanData!J83</f>
        <v>BAD</v>
      </c>
      <c r="M81" s="33">
        <f t="shared" si="10"/>
        <v>3</v>
      </c>
      <c r="N81" s="39">
        <f t="shared" si="11"/>
        <v>3</v>
      </c>
      <c r="O81" s="39">
        <f t="shared" si="12"/>
        <v>1</v>
      </c>
      <c r="P81" s="39">
        <f t="shared" si="13"/>
        <v>5</v>
      </c>
      <c r="Q81" s="33"/>
      <c r="R81" s="33">
        <f>IF(OR($H81&lt;1,$H81&gt;10000),"??",IF($H81&lt;1000,Parameters!$B$3,IF($H81&gt;=5000,Parameters!$B$5,Parameters!$B$4)))</f>
        <v>0</v>
      </c>
      <c r="S81" s="39">
        <f>IF(OR($I81&lt;18,$I81&gt;70),"??",IF($I81&lt;30,Parameters!$B$7,IF($I81&gt;=50,Parameters!$B$9,Parameters!$B$8)))</f>
        <v>0</v>
      </c>
      <c r="T81" s="46">
        <f t="shared" si="14"/>
        <v>12</v>
      </c>
      <c r="U81" s="34" t="str">
        <f>IF(T81&gt;=Parameters!$B$11,"APPROVE","REJECT")</f>
        <v>REJECT</v>
      </c>
      <c r="V81" s="4" t="str">
        <f t="shared" si="15"/>
        <v>YES</v>
      </c>
      <c r="X81" s="33">
        <f>IF(OR($H81&lt;1,$H81&gt;10000),"??",IF($H81&lt;1000,Parameters!$C$3,IF($H81&gt;=5000,Parameters!$C$5,Parameters!$C$4)))</f>
        <v>1</v>
      </c>
      <c r="Y81" s="39">
        <f>IF(OR($I81&lt;18,$I81&gt;70),"??",IF($I81&lt;30,Parameters!$C$7,IF($I81&gt;=50,Parameters!$C$9,Parameters!$C$8)))</f>
        <v>5</v>
      </c>
      <c r="Z81" s="46">
        <f t="shared" si="16"/>
        <v>18</v>
      </c>
      <c r="AA81" s="34" t="str">
        <f>IF(Z81&gt;=Parameters!$C$11,"APPROVE","REJECT")</f>
        <v>APPROVE</v>
      </c>
      <c r="AB81" s="4" t="str">
        <f t="shared" si="17"/>
        <v>NO</v>
      </c>
      <c r="AD81" s="33">
        <f>IF(OR($H81&lt;1,$H81&gt;10000),"??",IF($H81&lt;1000,Parameters!$D$3,IF($H81&gt;=5000,Parameters!$D$5,Parameters!$D$4)))</f>
        <v>0</v>
      </c>
      <c r="AE81" s="39">
        <f>IF(OR($I81&lt;18,$I81&gt;70),"??",IF($I81&lt;30,Parameters!$D$7,IF($I81&gt;=50,Parameters!$D$9,Parameters!$D$8)))</f>
        <v>0</v>
      </c>
      <c r="AF81" s="46">
        <f t="shared" si="18"/>
        <v>12</v>
      </c>
      <c r="AG81" s="34" t="str">
        <f>IF(AF81&gt;=Parameters!$D$11,"APPROVE","REJECT")</f>
        <v>APPROVE</v>
      </c>
      <c r="AH81" s="4" t="str">
        <f t="shared" si="19"/>
        <v>NO</v>
      </c>
    </row>
    <row r="82" spans="1:34" x14ac:dyDescent="0.3">
      <c r="A82" s="4">
        <f>CleanData!A84</f>
        <v>80</v>
      </c>
      <c r="B82" s="8" t="str">
        <f>CleanData!B84</f>
        <v>Sally Rees-Kale</v>
      </c>
      <c r="C82" s="5" t="str">
        <f>CleanData!C84</f>
        <v>F</v>
      </c>
      <c r="D82" s="5" t="str">
        <f>CleanData!D84</f>
        <v>FULL</v>
      </c>
      <c r="E82" s="5" t="str">
        <f>CleanData!E84</f>
        <v>RENT</v>
      </c>
      <c r="F82" s="5" t="str">
        <f>CleanData!F84</f>
        <v>LOAN</v>
      </c>
      <c r="G82" s="5" t="str">
        <f>CleanData!G84</f>
        <v>LONG</v>
      </c>
      <c r="H82" s="56">
        <f>CleanData!H84</f>
        <v>1350</v>
      </c>
      <c r="I82" s="5">
        <f>CleanData!I84</f>
        <v>26</v>
      </c>
      <c r="J82" s="5" t="str">
        <f>CleanData!J84</f>
        <v>GOOD</v>
      </c>
      <c r="M82" s="33">
        <f t="shared" si="10"/>
        <v>5</v>
      </c>
      <c r="N82" s="39">
        <f t="shared" si="11"/>
        <v>3</v>
      </c>
      <c r="O82" s="39">
        <f t="shared" si="12"/>
        <v>3</v>
      </c>
      <c r="P82" s="39">
        <f t="shared" si="13"/>
        <v>3</v>
      </c>
      <c r="Q82" s="33"/>
      <c r="R82" s="33">
        <f>IF(OR($H82&lt;1,$H82&gt;10000),"??",IF($H82&lt;1000,Parameters!$B$3,IF($H82&gt;=5000,Parameters!$B$5,Parameters!$B$4)))</f>
        <v>0</v>
      </c>
      <c r="S82" s="39">
        <f>IF(OR($I82&lt;18,$I82&gt;70),"??",IF($I82&lt;30,Parameters!$B$7,IF($I82&gt;=50,Parameters!$B$9,Parameters!$B$8)))</f>
        <v>0</v>
      </c>
      <c r="T82" s="46">
        <f t="shared" si="14"/>
        <v>14</v>
      </c>
      <c r="U82" s="34" t="str">
        <f>IF(T82&gt;=Parameters!$B$11,"APPROVE","REJECT")</f>
        <v>APPROVE</v>
      </c>
      <c r="V82" s="4" t="str">
        <f t="shared" si="15"/>
        <v>YES</v>
      </c>
      <c r="X82" s="33">
        <f>IF(OR($H82&lt;1,$H82&gt;10000),"??",IF($H82&lt;1000,Parameters!$C$3,IF($H82&gt;=5000,Parameters!$C$5,Parameters!$C$4)))</f>
        <v>3</v>
      </c>
      <c r="Y82" s="39">
        <f>IF(OR($I82&lt;18,$I82&gt;70),"??",IF($I82&lt;30,Parameters!$C$7,IF($I82&gt;=50,Parameters!$C$9,Parameters!$C$8)))</f>
        <v>5</v>
      </c>
      <c r="Z82" s="46">
        <f t="shared" si="16"/>
        <v>22</v>
      </c>
      <c r="AA82" s="34" t="str">
        <f>IF(Z82&gt;=Parameters!$C$11,"APPROVE","REJECT")</f>
        <v>APPROVE</v>
      </c>
      <c r="AB82" s="4" t="str">
        <f t="shared" si="17"/>
        <v>YES</v>
      </c>
      <c r="AD82" s="33">
        <f>IF(OR($H82&lt;1,$H82&gt;10000),"??",IF($H82&lt;1000,Parameters!$D$3,IF($H82&gt;=5000,Parameters!$D$5,Parameters!$D$4)))</f>
        <v>0</v>
      </c>
      <c r="AE82" s="39">
        <f>IF(OR($I82&lt;18,$I82&gt;70),"??",IF($I82&lt;30,Parameters!$D$7,IF($I82&gt;=50,Parameters!$D$9,Parameters!$D$8)))</f>
        <v>0</v>
      </c>
      <c r="AF82" s="46">
        <f t="shared" si="18"/>
        <v>14</v>
      </c>
      <c r="AG82" s="34" t="str">
        <f>IF(AF82&gt;=Parameters!$D$11,"APPROVE","REJECT")</f>
        <v>APPROVE</v>
      </c>
      <c r="AH82" s="4" t="str">
        <f t="shared" si="19"/>
        <v>YES</v>
      </c>
    </row>
    <row r="83" spans="1:34" x14ac:dyDescent="0.3">
      <c r="A83" s="4">
        <f>CleanData!A85</f>
        <v>81</v>
      </c>
      <c r="B83" s="8" t="str">
        <f>CleanData!B85</f>
        <v>Scot Astick-Lee</v>
      </c>
      <c r="C83" s="5" t="str">
        <f>CleanData!C85</f>
        <v>M</v>
      </c>
      <c r="D83" s="5" t="str">
        <f>CleanData!D85</f>
        <v>FULL</v>
      </c>
      <c r="E83" s="5" t="str">
        <f>CleanData!E85</f>
        <v>N</v>
      </c>
      <c r="F83" s="5" t="str">
        <f>CleanData!F85</f>
        <v>LOAN</v>
      </c>
      <c r="G83" s="5" t="str">
        <f>CleanData!G85</f>
        <v>MEDIUM</v>
      </c>
      <c r="H83" s="56">
        <f>CleanData!H85</f>
        <v>10000</v>
      </c>
      <c r="I83" s="5">
        <f>CleanData!I85</f>
        <v>58</v>
      </c>
      <c r="J83" s="5" t="str">
        <f>CleanData!J85</f>
        <v>GOOD</v>
      </c>
      <c r="M83" s="33">
        <f t="shared" si="10"/>
        <v>5</v>
      </c>
      <c r="N83" s="39">
        <f t="shared" si="11"/>
        <v>1</v>
      </c>
      <c r="O83" s="39">
        <f t="shared" si="12"/>
        <v>3</v>
      </c>
      <c r="P83" s="39">
        <f t="shared" si="13"/>
        <v>5</v>
      </c>
      <c r="Q83" s="33"/>
      <c r="R83" s="33">
        <f>IF(OR($H83&lt;1,$H83&gt;10000),"??",IF($H83&lt;1000,Parameters!$B$3,IF($H83&gt;=5000,Parameters!$B$5,Parameters!$B$4)))</f>
        <v>0</v>
      </c>
      <c r="S83" s="39">
        <f>IF(OR($I83&lt;18,$I83&gt;70),"??",IF($I83&lt;30,Parameters!$B$7,IF($I83&gt;=50,Parameters!$B$9,Parameters!$B$8)))</f>
        <v>0</v>
      </c>
      <c r="T83" s="46">
        <f t="shared" si="14"/>
        <v>14</v>
      </c>
      <c r="U83" s="34" t="str">
        <f>IF(T83&gt;=Parameters!$B$11,"APPROVE","REJECT")</f>
        <v>APPROVE</v>
      </c>
      <c r="V83" s="4" t="str">
        <f t="shared" si="15"/>
        <v>YES</v>
      </c>
      <c r="X83" s="33">
        <f>IF(OR($H83&lt;1,$H83&gt;10000),"??",IF($H83&lt;1000,Parameters!$C$3,IF($H83&gt;=5000,Parameters!$C$5,Parameters!$C$4)))</f>
        <v>5</v>
      </c>
      <c r="Y83" s="39">
        <f>IF(OR($I83&lt;18,$I83&gt;70),"??",IF($I83&lt;30,Parameters!$C$7,IF($I83&gt;=50,Parameters!$C$9,Parameters!$C$8)))</f>
        <v>3</v>
      </c>
      <c r="Z83" s="46">
        <f t="shared" si="16"/>
        <v>22</v>
      </c>
      <c r="AA83" s="34" t="str">
        <f>IF(Z83&gt;=Parameters!$C$11,"APPROVE","REJECT")</f>
        <v>APPROVE</v>
      </c>
      <c r="AB83" s="4" t="str">
        <f t="shared" si="17"/>
        <v>YES</v>
      </c>
      <c r="AD83" s="33">
        <f>IF(OR($H83&lt;1,$H83&gt;10000),"??",IF($H83&lt;1000,Parameters!$D$3,IF($H83&gt;=5000,Parameters!$D$5,Parameters!$D$4)))</f>
        <v>0</v>
      </c>
      <c r="AE83" s="39">
        <f>IF(OR($I83&lt;18,$I83&gt;70),"??",IF($I83&lt;30,Parameters!$D$7,IF($I83&gt;=50,Parameters!$D$9,Parameters!$D$8)))</f>
        <v>0</v>
      </c>
      <c r="AF83" s="46">
        <f t="shared" si="18"/>
        <v>14</v>
      </c>
      <c r="AG83" s="34" t="str">
        <f>IF(AF83&gt;=Parameters!$D$11,"APPROVE","REJECT")</f>
        <v>APPROVE</v>
      </c>
      <c r="AH83" s="4" t="str">
        <f t="shared" si="19"/>
        <v>YES</v>
      </c>
    </row>
    <row r="84" spans="1:34" x14ac:dyDescent="0.3">
      <c r="A84" s="4">
        <f>CleanData!A86</f>
        <v>82</v>
      </c>
      <c r="B84" s="8" t="str">
        <f>CleanData!B86</f>
        <v>Shawn Tzelling</v>
      </c>
      <c r="C84" s="5" t="str">
        <f>CleanData!C86</f>
        <v>M</v>
      </c>
      <c r="D84" s="5" t="str">
        <f>CleanData!D86</f>
        <v>FULL</v>
      </c>
      <c r="E84" s="5" t="str">
        <f>CleanData!E86</f>
        <v>RENT</v>
      </c>
      <c r="F84" s="5" t="str">
        <f>CleanData!F86</f>
        <v>CAR</v>
      </c>
      <c r="G84" s="5" t="str">
        <f>CleanData!G86</f>
        <v>MEDIUM</v>
      </c>
      <c r="H84" s="56">
        <f>CleanData!H86</f>
        <v>1100</v>
      </c>
      <c r="I84" s="5">
        <f>CleanData!I86</f>
        <v>19</v>
      </c>
      <c r="J84" s="5" t="str">
        <f>CleanData!J86</f>
        <v>GOOD</v>
      </c>
      <c r="M84" s="33">
        <f t="shared" si="10"/>
        <v>5</v>
      </c>
      <c r="N84" s="39">
        <f t="shared" si="11"/>
        <v>3</v>
      </c>
      <c r="O84" s="39">
        <f t="shared" si="12"/>
        <v>5</v>
      </c>
      <c r="P84" s="39">
        <f t="shared" si="13"/>
        <v>5</v>
      </c>
      <c r="Q84" s="33"/>
      <c r="R84" s="33">
        <f>IF(OR($H84&lt;1,$H84&gt;10000),"??",IF($H84&lt;1000,Parameters!$B$3,IF($H84&gt;=5000,Parameters!$B$5,Parameters!$B$4)))</f>
        <v>0</v>
      </c>
      <c r="S84" s="39">
        <f>IF(OR($I84&lt;18,$I84&gt;70),"??",IF($I84&lt;30,Parameters!$B$7,IF($I84&gt;=50,Parameters!$B$9,Parameters!$B$8)))</f>
        <v>0</v>
      </c>
      <c r="T84" s="46">
        <f t="shared" si="14"/>
        <v>18</v>
      </c>
      <c r="U84" s="34" t="str">
        <f>IF(T84&gt;=Parameters!$B$11,"APPROVE","REJECT")</f>
        <v>APPROVE</v>
      </c>
      <c r="V84" s="4" t="str">
        <f t="shared" si="15"/>
        <v>YES</v>
      </c>
      <c r="X84" s="33">
        <f>IF(OR($H84&lt;1,$H84&gt;10000),"??",IF($H84&lt;1000,Parameters!$C$3,IF($H84&gt;=5000,Parameters!$C$5,Parameters!$C$4)))</f>
        <v>3</v>
      </c>
      <c r="Y84" s="39">
        <f>IF(OR($I84&lt;18,$I84&gt;70),"??",IF($I84&lt;30,Parameters!$C$7,IF($I84&gt;=50,Parameters!$C$9,Parameters!$C$8)))</f>
        <v>5</v>
      </c>
      <c r="Z84" s="46">
        <f t="shared" si="16"/>
        <v>26</v>
      </c>
      <c r="AA84" s="34" t="str">
        <f>IF(Z84&gt;=Parameters!$C$11,"APPROVE","REJECT")</f>
        <v>APPROVE</v>
      </c>
      <c r="AB84" s="4" t="str">
        <f t="shared" si="17"/>
        <v>YES</v>
      </c>
      <c r="AD84" s="33">
        <f>IF(OR($H84&lt;1,$H84&gt;10000),"??",IF($H84&lt;1000,Parameters!$D$3,IF($H84&gt;=5000,Parameters!$D$5,Parameters!$D$4)))</f>
        <v>0</v>
      </c>
      <c r="AE84" s="39">
        <f>IF(OR($I84&lt;18,$I84&gt;70),"??",IF($I84&lt;30,Parameters!$D$7,IF($I84&gt;=50,Parameters!$D$9,Parameters!$D$8)))</f>
        <v>0</v>
      </c>
      <c r="AF84" s="46">
        <f t="shared" si="18"/>
        <v>18</v>
      </c>
      <c r="AG84" s="34" t="str">
        <f>IF(AF84&gt;=Parameters!$D$11,"APPROVE","REJECT")</f>
        <v>APPROVE</v>
      </c>
      <c r="AH84" s="4" t="str">
        <f t="shared" si="19"/>
        <v>YES</v>
      </c>
    </row>
    <row r="85" spans="1:34" x14ac:dyDescent="0.3">
      <c r="A85" s="4">
        <f>CleanData!A87</f>
        <v>83</v>
      </c>
      <c r="B85" s="8" t="str">
        <f>CleanData!B87</f>
        <v>Sid Curitie-Price</v>
      </c>
      <c r="C85" s="5" t="str">
        <f>CleanData!C87</f>
        <v>M</v>
      </c>
      <c r="D85" s="5" t="str">
        <f>CleanData!D87</f>
        <v>FULL</v>
      </c>
      <c r="E85" s="5" t="str">
        <f>CleanData!E87</f>
        <v>HOME</v>
      </c>
      <c r="F85" s="5" t="str">
        <f>CleanData!F87</f>
        <v>CAR</v>
      </c>
      <c r="G85" s="5" t="str">
        <f>CleanData!G87</f>
        <v>MEDIUM</v>
      </c>
      <c r="H85" s="56">
        <f>CleanData!H87</f>
        <v>1000</v>
      </c>
      <c r="I85" s="5">
        <f>CleanData!I87</f>
        <v>28</v>
      </c>
      <c r="J85" s="5" t="str">
        <f>CleanData!J87</f>
        <v>GOOD</v>
      </c>
      <c r="M85" s="33">
        <f t="shared" si="10"/>
        <v>5</v>
      </c>
      <c r="N85" s="39">
        <f t="shared" si="11"/>
        <v>5</v>
      </c>
      <c r="O85" s="39">
        <f t="shared" si="12"/>
        <v>5</v>
      </c>
      <c r="P85" s="39">
        <f t="shared" si="13"/>
        <v>5</v>
      </c>
      <c r="Q85" s="33"/>
      <c r="R85" s="33">
        <f>IF(OR($H85&lt;1,$H85&gt;10000),"??",IF($H85&lt;1000,Parameters!$B$3,IF($H85&gt;=5000,Parameters!$B$5,Parameters!$B$4)))</f>
        <v>0</v>
      </c>
      <c r="S85" s="39">
        <f>IF(OR($I85&lt;18,$I85&gt;70),"??",IF($I85&lt;30,Parameters!$B$7,IF($I85&gt;=50,Parameters!$B$9,Parameters!$B$8)))</f>
        <v>0</v>
      </c>
      <c r="T85" s="46">
        <f t="shared" si="14"/>
        <v>20</v>
      </c>
      <c r="U85" s="34" t="str">
        <f>IF(T85&gt;=Parameters!$B$11,"APPROVE","REJECT")</f>
        <v>APPROVE</v>
      </c>
      <c r="V85" s="4" t="str">
        <f t="shared" si="15"/>
        <v>YES</v>
      </c>
      <c r="X85" s="33">
        <f>IF(OR($H85&lt;1,$H85&gt;10000),"??",IF($H85&lt;1000,Parameters!$C$3,IF($H85&gt;=5000,Parameters!$C$5,Parameters!$C$4)))</f>
        <v>3</v>
      </c>
      <c r="Y85" s="39">
        <f>IF(OR($I85&lt;18,$I85&gt;70),"??",IF($I85&lt;30,Parameters!$C$7,IF($I85&gt;=50,Parameters!$C$9,Parameters!$C$8)))</f>
        <v>5</v>
      </c>
      <c r="Z85" s="46">
        <f t="shared" si="16"/>
        <v>28</v>
      </c>
      <c r="AA85" s="34" t="str">
        <f>IF(Z85&gt;=Parameters!$C$11,"APPROVE","REJECT")</f>
        <v>APPROVE</v>
      </c>
      <c r="AB85" s="4" t="str">
        <f t="shared" si="17"/>
        <v>YES</v>
      </c>
      <c r="AD85" s="33">
        <f>IF(OR($H85&lt;1,$H85&gt;10000),"??",IF($H85&lt;1000,Parameters!$D$3,IF($H85&gt;=5000,Parameters!$D$5,Parameters!$D$4)))</f>
        <v>0</v>
      </c>
      <c r="AE85" s="39">
        <f>IF(OR($I85&lt;18,$I85&gt;70),"??",IF($I85&lt;30,Parameters!$D$7,IF($I85&gt;=50,Parameters!$D$9,Parameters!$D$8)))</f>
        <v>0</v>
      </c>
      <c r="AF85" s="46">
        <f t="shared" si="18"/>
        <v>20</v>
      </c>
      <c r="AG85" s="34" t="str">
        <f>IF(AF85&gt;=Parameters!$D$11,"APPROVE","REJECT")</f>
        <v>APPROVE</v>
      </c>
      <c r="AH85" s="4" t="str">
        <f t="shared" si="19"/>
        <v>YES</v>
      </c>
    </row>
    <row r="86" spans="1:34" x14ac:dyDescent="0.3">
      <c r="A86" s="4">
        <f>CleanData!A88</f>
        <v>84</v>
      </c>
      <c r="B86" s="8" t="str">
        <f>CleanData!B88</f>
        <v>Sidney Phee-Kantz</v>
      </c>
      <c r="C86" s="5" t="str">
        <f>CleanData!C88</f>
        <v>M</v>
      </c>
      <c r="D86" s="5" t="str">
        <f>CleanData!D88</f>
        <v>N</v>
      </c>
      <c r="E86" s="5" t="str">
        <f>CleanData!E88</f>
        <v>N</v>
      </c>
      <c r="F86" s="5" t="str">
        <f>CleanData!F88</f>
        <v>CAR</v>
      </c>
      <c r="G86" s="5" t="str">
        <f>CleanData!G88</f>
        <v>MEDIUM</v>
      </c>
      <c r="H86" s="56">
        <f>CleanData!H88</f>
        <v>5000</v>
      </c>
      <c r="I86" s="5">
        <f>CleanData!I88</f>
        <v>55</v>
      </c>
      <c r="J86" s="5" t="str">
        <f>CleanData!J88</f>
        <v>GOOD</v>
      </c>
      <c r="M86" s="33">
        <f t="shared" si="10"/>
        <v>1</v>
      </c>
      <c r="N86" s="39">
        <f t="shared" si="11"/>
        <v>1</v>
      </c>
      <c r="O86" s="39">
        <f t="shared" si="12"/>
        <v>5</v>
      </c>
      <c r="P86" s="39">
        <f t="shared" si="13"/>
        <v>5</v>
      </c>
      <c r="Q86" s="33"/>
      <c r="R86" s="33">
        <f>IF(OR($H86&lt;1,$H86&gt;10000),"??",IF($H86&lt;1000,Parameters!$B$3,IF($H86&gt;=5000,Parameters!$B$5,Parameters!$B$4)))</f>
        <v>0</v>
      </c>
      <c r="S86" s="39">
        <f>IF(OR($I86&lt;18,$I86&gt;70),"??",IF($I86&lt;30,Parameters!$B$7,IF($I86&gt;=50,Parameters!$B$9,Parameters!$B$8)))</f>
        <v>0</v>
      </c>
      <c r="T86" s="46">
        <f t="shared" si="14"/>
        <v>12</v>
      </c>
      <c r="U86" s="34" t="str">
        <f>IF(T86&gt;=Parameters!$B$11,"APPROVE","REJECT")</f>
        <v>REJECT</v>
      </c>
      <c r="V86" s="4" t="str">
        <f t="shared" si="15"/>
        <v>NO</v>
      </c>
      <c r="X86" s="33">
        <f>IF(OR($H86&lt;1,$H86&gt;10000),"??",IF($H86&lt;1000,Parameters!$C$3,IF($H86&gt;=5000,Parameters!$C$5,Parameters!$C$4)))</f>
        <v>5</v>
      </c>
      <c r="Y86" s="39">
        <f>IF(OR($I86&lt;18,$I86&gt;70),"??",IF($I86&lt;30,Parameters!$C$7,IF($I86&gt;=50,Parameters!$C$9,Parameters!$C$8)))</f>
        <v>3</v>
      </c>
      <c r="Z86" s="46">
        <f t="shared" si="16"/>
        <v>20</v>
      </c>
      <c r="AA86" s="34" t="str">
        <f>IF(Z86&gt;=Parameters!$C$11,"APPROVE","REJECT")</f>
        <v>APPROVE</v>
      </c>
      <c r="AB86" s="4" t="str">
        <f t="shared" si="17"/>
        <v>YES</v>
      </c>
      <c r="AD86" s="33">
        <f>IF(OR($H86&lt;1,$H86&gt;10000),"??",IF($H86&lt;1000,Parameters!$D$3,IF($H86&gt;=5000,Parameters!$D$5,Parameters!$D$4)))</f>
        <v>0</v>
      </c>
      <c r="AE86" s="39">
        <f>IF(OR($I86&lt;18,$I86&gt;70),"??",IF($I86&lt;30,Parameters!$D$7,IF($I86&gt;=50,Parameters!$D$9,Parameters!$D$8)))</f>
        <v>0</v>
      </c>
      <c r="AF86" s="46">
        <f t="shared" si="18"/>
        <v>12</v>
      </c>
      <c r="AG86" s="34" t="str">
        <f>IF(AF86&gt;=Parameters!$D$11,"APPROVE","REJECT")</f>
        <v>APPROVE</v>
      </c>
      <c r="AH86" s="4" t="str">
        <f t="shared" si="19"/>
        <v>YES</v>
      </c>
    </row>
    <row r="87" spans="1:34" x14ac:dyDescent="0.3">
      <c r="A87" s="4">
        <f>CleanData!A89</f>
        <v>85</v>
      </c>
      <c r="B87" s="8" t="str">
        <f>CleanData!B89</f>
        <v>Sister Matik-Rysk</v>
      </c>
      <c r="C87" s="5" t="str">
        <f>CleanData!C89</f>
        <v>F</v>
      </c>
      <c r="D87" s="5" t="str">
        <f>CleanData!D89</f>
        <v>FULL</v>
      </c>
      <c r="E87" s="5" t="str">
        <f>CleanData!E89</f>
        <v>RENT</v>
      </c>
      <c r="F87" s="5" t="str">
        <f>CleanData!F89</f>
        <v>LOAN</v>
      </c>
      <c r="G87" s="5" t="str">
        <f>CleanData!G89</f>
        <v>MEDIUM</v>
      </c>
      <c r="H87" s="56">
        <f>CleanData!H89</f>
        <v>6800</v>
      </c>
      <c r="I87" s="5">
        <f>CleanData!I89</f>
        <v>21</v>
      </c>
      <c r="J87" s="5" t="str">
        <f>CleanData!J89</f>
        <v>GOOD</v>
      </c>
      <c r="M87" s="33">
        <f t="shared" si="10"/>
        <v>5</v>
      </c>
      <c r="N87" s="39">
        <f t="shared" si="11"/>
        <v>3</v>
      </c>
      <c r="O87" s="39">
        <f t="shared" si="12"/>
        <v>3</v>
      </c>
      <c r="P87" s="39">
        <f t="shared" si="13"/>
        <v>5</v>
      </c>
      <c r="Q87" s="33"/>
      <c r="R87" s="33">
        <f>IF(OR($H87&lt;1,$H87&gt;10000),"??",IF($H87&lt;1000,Parameters!$B$3,IF($H87&gt;=5000,Parameters!$B$5,Parameters!$B$4)))</f>
        <v>0</v>
      </c>
      <c r="S87" s="39">
        <f>IF(OR($I87&lt;18,$I87&gt;70),"??",IF($I87&lt;30,Parameters!$B$7,IF($I87&gt;=50,Parameters!$B$9,Parameters!$B$8)))</f>
        <v>0</v>
      </c>
      <c r="T87" s="46">
        <f t="shared" si="14"/>
        <v>16</v>
      </c>
      <c r="U87" s="34" t="str">
        <f>IF(T87&gt;=Parameters!$B$11,"APPROVE","REJECT")</f>
        <v>APPROVE</v>
      </c>
      <c r="V87" s="4" t="str">
        <f t="shared" si="15"/>
        <v>YES</v>
      </c>
      <c r="X87" s="33">
        <f>IF(OR($H87&lt;1,$H87&gt;10000),"??",IF($H87&lt;1000,Parameters!$C$3,IF($H87&gt;=5000,Parameters!$C$5,Parameters!$C$4)))</f>
        <v>5</v>
      </c>
      <c r="Y87" s="39">
        <f>IF(OR($I87&lt;18,$I87&gt;70),"??",IF($I87&lt;30,Parameters!$C$7,IF($I87&gt;=50,Parameters!$C$9,Parameters!$C$8)))</f>
        <v>5</v>
      </c>
      <c r="Z87" s="46">
        <f t="shared" si="16"/>
        <v>26</v>
      </c>
      <c r="AA87" s="34" t="str">
        <f>IF(Z87&gt;=Parameters!$C$11,"APPROVE","REJECT")</f>
        <v>APPROVE</v>
      </c>
      <c r="AB87" s="4" t="str">
        <f t="shared" si="17"/>
        <v>YES</v>
      </c>
      <c r="AD87" s="33">
        <f>IF(OR($H87&lt;1,$H87&gt;10000),"??",IF($H87&lt;1000,Parameters!$D$3,IF($H87&gt;=5000,Parameters!$D$5,Parameters!$D$4)))</f>
        <v>0</v>
      </c>
      <c r="AE87" s="39">
        <f>IF(OR($I87&lt;18,$I87&gt;70),"??",IF($I87&lt;30,Parameters!$D$7,IF($I87&gt;=50,Parameters!$D$9,Parameters!$D$8)))</f>
        <v>0</v>
      </c>
      <c r="AF87" s="46">
        <f t="shared" si="18"/>
        <v>16</v>
      </c>
      <c r="AG87" s="34" t="str">
        <f>IF(AF87&gt;=Parameters!$D$11,"APPROVE","REJECT")</f>
        <v>APPROVE</v>
      </c>
      <c r="AH87" s="4" t="str">
        <f t="shared" si="19"/>
        <v>YES</v>
      </c>
    </row>
    <row r="88" spans="1:34" x14ac:dyDescent="0.3">
      <c r="A88" s="4">
        <f>CleanData!A90</f>
        <v>86</v>
      </c>
      <c r="B88" s="8" t="str">
        <f>CleanData!B90</f>
        <v>Sklarz Feerum</v>
      </c>
      <c r="C88" s="5" t="str">
        <f>CleanData!C90</f>
        <v>M</v>
      </c>
      <c r="D88" s="5" t="str">
        <f>CleanData!D90</f>
        <v>FULL</v>
      </c>
      <c r="E88" s="5" t="str">
        <f>CleanData!E90</f>
        <v>RENT</v>
      </c>
      <c r="F88" s="5" t="str">
        <f>CleanData!F90</f>
        <v>LOAN</v>
      </c>
      <c r="G88" s="5" t="str">
        <f>CleanData!G90</f>
        <v>SHORT</v>
      </c>
      <c r="H88" s="56">
        <f>CleanData!H90</f>
        <v>10000</v>
      </c>
      <c r="I88" s="5">
        <f>CleanData!I90</f>
        <v>23</v>
      </c>
      <c r="J88" s="5" t="str">
        <f>CleanData!J90</f>
        <v>GOOD</v>
      </c>
      <c r="M88" s="33">
        <f t="shared" si="10"/>
        <v>5</v>
      </c>
      <c r="N88" s="39">
        <f t="shared" si="11"/>
        <v>3</v>
      </c>
      <c r="O88" s="39">
        <f t="shared" si="12"/>
        <v>3</v>
      </c>
      <c r="P88" s="39">
        <f t="shared" si="13"/>
        <v>1</v>
      </c>
      <c r="Q88" s="33"/>
      <c r="R88" s="33">
        <f>IF(OR($H88&lt;1,$H88&gt;10000),"??",IF($H88&lt;1000,Parameters!$B$3,IF($H88&gt;=5000,Parameters!$B$5,Parameters!$B$4)))</f>
        <v>0</v>
      </c>
      <c r="S88" s="39">
        <f>IF(OR($I88&lt;18,$I88&gt;70),"??",IF($I88&lt;30,Parameters!$B$7,IF($I88&gt;=50,Parameters!$B$9,Parameters!$B$8)))</f>
        <v>0</v>
      </c>
      <c r="T88" s="46">
        <f t="shared" si="14"/>
        <v>12</v>
      </c>
      <c r="U88" s="34" t="str">
        <f>IF(T88&gt;=Parameters!$B$11,"APPROVE","REJECT")</f>
        <v>REJECT</v>
      </c>
      <c r="V88" s="4" t="str">
        <f t="shared" si="15"/>
        <v>NO</v>
      </c>
      <c r="X88" s="33">
        <f>IF(OR($H88&lt;1,$H88&gt;10000),"??",IF($H88&lt;1000,Parameters!$C$3,IF($H88&gt;=5000,Parameters!$C$5,Parameters!$C$4)))</f>
        <v>5</v>
      </c>
      <c r="Y88" s="39">
        <f>IF(OR($I88&lt;18,$I88&gt;70),"??",IF($I88&lt;30,Parameters!$C$7,IF($I88&gt;=50,Parameters!$C$9,Parameters!$C$8)))</f>
        <v>5</v>
      </c>
      <c r="Z88" s="46">
        <f t="shared" si="16"/>
        <v>22</v>
      </c>
      <c r="AA88" s="34" t="str">
        <f>IF(Z88&gt;=Parameters!$C$11,"APPROVE","REJECT")</f>
        <v>APPROVE</v>
      </c>
      <c r="AB88" s="4" t="str">
        <f t="shared" si="17"/>
        <v>YES</v>
      </c>
      <c r="AD88" s="33">
        <f>IF(OR($H88&lt;1,$H88&gt;10000),"??",IF($H88&lt;1000,Parameters!$D$3,IF($H88&gt;=5000,Parameters!$D$5,Parameters!$D$4)))</f>
        <v>0</v>
      </c>
      <c r="AE88" s="39">
        <f>IF(OR($I88&lt;18,$I88&gt;70),"??",IF($I88&lt;30,Parameters!$D$7,IF($I88&gt;=50,Parameters!$D$9,Parameters!$D$8)))</f>
        <v>0</v>
      </c>
      <c r="AF88" s="46">
        <f t="shared" si="18"/>
        <v>12</v>
      </c>
      <c r="AG88" s="34" t="str">
        <f>IF(AF88&gt;=Parameters!$D$11,"APPROVE","REJECT")</f>
        <v>APPROVE</v>
      </c>
      <c r="AH88" s="4" t="str">
        <f t="shared" si="19"/>
        <v>YES</v>
      </c>
    </row>
    <row r="89" spans="1:34" x14ac:dyDescent="0.3">
      <c r="A89" s="4">
        <f>CleanData!A91</f>
        <v>87</v>
      </c>
      <c r="B89" s="8" t="str">
        <f>CleanData!B91</f>
        <v>Stan Dodd-Erra</v>
      </c>
      <c r="C89" s="5" t="str">
        <f>CleanData!C91</f>
        <v>M</v>
      </c>
      <c r="D89" s="5" t="str">
        <f>CleanData!D91</f>
        <v>FULL</v>
      </c>
      <c r="E89" s="5" t="str">
        <f>CleanData!E91</f>
        <v>RENT</v>
      </c>
      <c r="F89" s="5" t="str">
        <f>CleanData!F91</f>
        <v>N</v>
      </c>
      <c r="G89" s="5" t="str">
        <f>CleanData!G91</f>
        <v>MEDIUM</v>
      </c>
      <c r="H89" s="56">
        <f>CleanData!H91</f>
        <v>1900</v>
      </c>
      <c r="I89" s="5">
        <f>CleanData!I91</f>
        <v>37</v>
      </c>
      <c r="J89" s="5" t="str">
        <f>CleanData!J91</f>
        <v>GOOD</v>
      </c>
      <c r="M89" s="33">
        <f t="shared" si="10"/>
        <v>5</v>
      </c>
      <c r="N89" s="39">
        <f t="shared" si="11"/>
        <v>3</v>
      </c>
      <c r="O89" s="39">
        <f t="shared" si="12"/>
        <v>1</v>
      </c>
      <c r="P89" s="39">
        <f t="shared" si="13"/>
        <v>5</v>
      </c>
      <c r="Q89" s="33"/>
      <c r="R89" s="33">
        <f>IF(OR($H89&lt;1,$H89&gt;10000),"??",IF($H89&lt;1000,Parameters!$B$3,IF($H89&gt;=5000,Parameters!$B$5,Parameters!$B$4)))</f>
        <v>0</v>
      </c>
      <c r="S89" s="39">
        <f>IF(OR($I89&lt;18,$I89&gt;70),"??",IF($I89&lt;30,Parameters!$B$7,IF($I89&gt;=50,Parameters!$B$9,Parameters!$B$8)))</f>
        <v>0</v>
      </c>
      <c r="T89" s="46">
        <f t="shared" si="14"/>
        <v>14</v>
      </c>
      <c r="U89" s="34" t="str">
        <f>IF(T89&gt;=Parameters!$B$11,"APPROVE","REJECT")</f>
        <v>APPROVE</v>
      </c>
      <c r="V89" s="4" t="str">
        <f t="shared" si="15"/>
        <v>YES</v>
      </c>
      <c r="X89" s="33">
        <f>IF(OR($H89&lt;1,$H89&gt;10000),"??",IF($H89&lt;1000,Parameters!$C$3,IF($H89&gt;=5000,Parameters!$C$5,Parameters!$C$4)))</f>
        <v>3</v>
      </c>
      <c r="Y89" s="39">
        <f>IF(OR($I89&lt;18,$I89&gt;70),"??",IF($I89&lt;30,Parameters!$C$7,IF($I89&gt;=50,Parameters!$C$9,Parameters!$C$8)))</f>
        <v>1</v>
      </c>
      <c r="Z89" s="46">
        <f t="shared" si="16"/>
        <v>18</v>
      </c>
      <c r="AA89" s="34" t="str">
        <f>IF(Z89&gt;=Parameters!$C$11,"APPROVE","REJECT")</f>
        <v>APPROVE</v>
      </c>
      <c r="AB89" s="4" t="str">
        <f t="shared" si="17"/>
        <v>YES</v>
      </c>
      <c r="AD89" s="33">
        <f>IF(OR($H89&lt;1,$H89&gt;10000),"??",IF($H89&lt;1000,Parameters!$D$3,IF($H89&gt;=5000,Parameters!$D$5,Parameters!$D$4)))</f>
        <v>0</v>
      </c>
      <c r="AE89" s="39">
        <f>IF(OR($I89&lt;18,$I89&gt;70),"??",IF($I89&lt;30,Parameters!$D$7,IF($I89&gt;=50,Parameters!$D$9,Parameters!$D$8)))</f>
        <v>0</v>
      </c>
      <c r="AF89" s="46">
        <f t="shared" si="18"/>
        <v>14</v>
      </c>
      <c r="AG89" s="34" t="str">
        <f>IF(AF89&gt;=Parameters!$D$11,"APPROVE","REJECT")</f>
        <v>APPROVE</v>
      </c>
      <c r="AH89" s="4" t="str">
        <f t="shared" si="19"/>
        <v>YES</v>
      </c>
    </row>
    <row r="90" spans="1:34" x14ac:dyDescent="0.3">
      <c r="A90" s="4">
        <f>CleanData!A92</f>
        <v>88</v>
      </c>
      <c r="B90" s="8" t="str">
        <f>CleanData!B92</f>
        <v>T Test</v>
      </c>
      <c r="C90" s="5" t="str">
        <f>CleanData!C92</f>
        <v>F</v>
      </c>
      <c r="D90" s="5" t="str">
        <f>CleanData!D92</f>
        <v>FULL</v>
      </c>
      <c r="E90" s="5" t="str">
        <f>CleanData!E92</f>
        <v>RENT</v>
      </c>
      <c r="F90" s="5" t="str">
        <f>CleanData!F92</f>
        <v>N</v>
      </c>
      <c r="G90" s="5" t="str">
        <f>CleanData!G92</f>
        <v>MEDIUM</v>
      </c>
      <c r="H90" s="56">
        <f>CleanData!H92</f>
        <v>400</v>
      </c>
      <c r="I90" s="5">
        <f>CleanData!I92</f>
        <v>19</v>
      </c>
      <c r="J90" s="5" t="str">
        <f>CleanData!J92</f>
        <v>GOOD</v>
      </c>
      <c r="M90" s="33">
        <f t="shared" si="10"/>
        <v>5</v>
      </c>
      <c r="N90" s="39">
        <f t="shared" si="11"/>
        <v>3</v>
      </c>
      <c r="O90" s="39">
        <f t="shared" si="12"/>
        <v>1</v>
      </c>
      <c r="P90" s="39">
        <f t="shared" si="13"/>
        <v>5</v>
      </c>
      <c r="Q90" s="33"/>
      <c r="R90" s="33">
        <f>IF(OR($H90&lt;1,$H90&gt;10000),"??",IF($H90&lt;1000,Parameters!$B$3,IF($H90&gt;=5000,Parameters!$B$5,Parameters!$B$4)))</f>
        <v>0</v>
      </c>
      <c r="S90" s="39">
        <f>IF(OR($I90&lt;18,$I90&gt;70),"??",IF($I90&lt;30,Parameters!$B$7,IF($I90&gt;=50,Parameters!$B$9,Parameters!$B$8)))</f>
        <v>0</v>
      </c>
      <c r="T90" s="46">
        <f t="shared" si="14"/>
        <v>14</v>
      </c>
      <c r="U90" s="34" t="str">
        <f>IF(T90&gt;=Parameters!$B$11,"APPROVE","REJECT")</f>
        <v>APPROVE</v>
      </c>
      <c r="V90" s="4" t="str">
        <f t="shared" si="15"/>
        <v>YES</v>
      </c>
      <c r="X90" s="33">
        <f>IF(OR($H90&lt;1,$H90&gt;10000),"??",IF($H90&lt;1000,Parameters!$C$3,IF($H90&gt;=5000,Parameters!$C$5,Parameters!$C$4)))</f>
        <v>1</v>
      </c>
      <c r="Y90" s="39">
        <f>IF(OR($I90&lt;18,$I90&gt;70),"??",IF($I90&lt;30,Parameters!$C$7,IF($I90&gt;=50,Parameters!$C$9,Parameters!$C$8)))</f>
        <v>5</v>
      </c>
      <c r="Z90" s="46">
        <f t="shared" si="16"/>
        <v>20</v>
      </c>
      <c r="AA90" s="34" t="str">
        <f>IF(Z90&gt;=Parameters!$C$11,"APPROVE","REJECT")</f>
        <v>APPROVE</v>
      </c>
      <c r="AB90" s="4" t="str">
        <f t="shared" si="17"/>
        <v>YES</v>
      </c>
      <c r="AD90" s="33">
        <f>IF(OR($H90&lt;1,$H90&gt;10000),"??",IF($H90&lt;1000,Parameters!$D$3,IF($H90&gt;=5000,Parameters!$D$5,Parameters!$D$4)))</f>
        <v>0</v>
      </c>
      <c r="AE90" s="39">
        <f>IF(OR($I90&lt;18,$I90&gt;70),"??",IF($I90&lt;30,Parameters!$D$7,IF($I90&gt;=50,Parameters!$D$9,Parameters!$D$8)))</f>
        <v>0</v>
      </c>
      <c r="AF90" s="46">
        <f t="shared" si="18"/>
        <v>14</v>
      </c>
      <c r="AG90" s="34" t="str">
        <f>IF(AF90&gt;=Parameters!$D$11,"APPROVE","REJECT")</f>
        <v>APPROVE</v>
      </c>
      <c r="AH90" s="4" t="str">
        <f t="shared" si="19"/>
        <v>YES</v>
      </c>
    </row>
    <row r="91" spans="1:34" x14ac:dyDescent="0.3">
      <c r="A91" s="4">
        <f>CleanData!A93</f>
        <v>89</v>
      </c>
      <c r="B91" s="8" t="str">
        <f>CleanData!B93</f>
        <v>Taylor C Rees</v>
      </c>
      <c r="C91" s="5" t="str">
        <f>CleanData!C93</f>
        <v>M</v>
      </c>
      <c r="D91" s="5" t="str">
        <f>CleanData!D93</f>
        <v>FULL</v>
      </c>
      <c r="E91" s="5" t="str">
        <f>CleanData!E93</f>
        <v>RENT</v>
      </c>
      <c r="F91" s="5" t="str">
        <f>CleanData!F93</f>
        <v>CAR</v>
      </c>
      <c r="G91" s="5" t="str">
        <f>CleanData!G93</f>
        <v>MEDIUM</v>
      </c>
      <c r="H91" s="56">
        <f>CleanData!H93</f>
        <v>300</v>
      </c>
      <c r="I91" s="5">
        <f>CleanData!I93</f>
        <v>19</v>
      </c>
      <c r="J91" s="5" t="str">
        <f>CleanData!J93</f>
        <v>GOOD</v>
      </c>
      <c r="M91" s="33">
        <f t="shared" si="10"/>
        <v>5</v>
      </c>
      <c r="N91" s="39">
        <f t="shared" si="11"/>
        <v>3</v>
      </c>
      <c r="O91" s="39">
        <f t="shared" si="12"/>
        <v>5</v>
      </c>
      <c r="P91" s="39">
        <f t="shared" si="13"/>
        <v>5</v>
      </c>
      <c r="Q91" s="33"/>
      <c r="R91" s="33">
        <f>IF(OR($H91&lt;1,$H91&gt;10000),"??",IF($H91&lt;1000,Parameters!$B$3,IF($H91&gt;=5000,Parameters!$B$5,Parameters!$B$4)))</f>
        <v>0</v>
      </c>
      <c r="S91" s="39">
        <f>IF(OR($I91&lt;18,$I91&gt;70),"??",IF($I91&lt;30,Parameters!$B$7,IF($I91&gt;=50,Parameters!$B$9,Parameters!$B$8)))</f>
        <v>0</v>
      </c>
      <c r="T91" s="46">
        <f t="shared" si="14"/>
        <v>18</v>
      </c>
      <c r="U91" s="34" t="str">
        <f>IF(T91&gt;=Parameters!$B$11,"APPROVE","REJECT")</f>
        <v>APPROVE</v>
      </c>
      <c r="V91" s="4" t="str">
        <f t="shared" si="15"/>
        <v>YES</v>
      </c>
      <c r="X91" s="33">
        <f>IF(OR($H91&lt;1,$H91&gt;10000),"??",IF($H91&lt;1000,Parameters!$C$3,IF($H91&gt;=5000,Parameters!$C$5,Parameters!$C$4)))</f>
        <v>1</v>
      </c>
      <c r="Y91" s="39">
        <f>IF(OR($I91&lt;18,$I91&gt;70),"??",IF($I91&lt;30,Parameters!$C$7,IF($I91&gt;=50,Parameters!$C$9,Parameters!$C$8)))</f>
        <v>5</v>
      </c>
      <c r="Z91" s="46">
        <f t="shared" si="16"/>
        <v>24</v>
      </c>
      <c r="AA91" s="34" t="str">
        <f>IF(Z91&gt;=Parameters!$C$11,"APPROVE","REJECT")</f>
        <v>APPROVE</v>
      </c>
      <c r="AB91" s="4" t="str">
        <f t="shared" si="17"/>
        <v>YES</v>
      </c>
      <c r="AD91" s="33">
        <f>IF(OR($H91&lt;1,$H91&gt;10000),"??",IF($H91&lt;1000,Parameters!$D$3,IF($H91&gt;=5000,Parameters!$D$5,Parameters!$D$4)))</f>
        <v>0</v>
      </c>
      <c r="AE91" s="39">
        <f>IF(OR($I91&lt;18,$I91&gt;70),"??",IF($I91&lt;30,Parameters!$D$7,IF($I91&gt;=50,Parameters!$D$9,Parameters!$D$8)))</f>
        <v>0</v>
      </c>
      <c r="AF91" s="46">
        <f t="shared" si="18"/>
        <v>18</v>
      </c>
      <c r="AG91" s="34" t="str">
        <f>IF(AF91&gt;=Parameters!$D$11,"APPROVE","REJECT")</f>
        <v>APPROVE</v>
      </c>
      <c r="AH91" s="4" t="str">
        <f t="shared" si="19"/>
        <v>YES</v>
      </c>
    </row>
    <row r="92" spans="1:34" x14ac:dyDescent="0.3">
      <c r="A92" s="4">
        <f>CleanData!A94</f>
        <v>90</v>
      </c>
      <c r="B92" s="8" t="str">
        <f>CleanData!B94</f>
        <v>TP Eckes</v>
      </c>
      <c r="C92" s="5" t="str">
        <f>CleanData!C94</f>
        <v>M</v>
      </c>
      <c r="D92" s="5" t="str">
        <f>CleanData!D94</f>
        <v>FULL</v>
      </c>
      <c r="E92" s="5" t="str">
        <f>CleanData!E94</f>
        <v>N</v>
      </c>
      <c r="F92" s="5" t="str">
        <f>CleanData!F94</f>
        <v>LOAN</v>
      </c>
      <c r="G92" s="5" t="str">
        <f>CleanData!G94</f>
        <v>MEDIUM</v>
      </c>
      <c r="H92" s="56">
        <f>CleanData!H94</f>
        <v>700</v>
      </c>
      <c r="I92" s="5">
        <f>CleanData!I94</f>
        <v>38</v>
      </c>
      <c r="J92" s="5" t="str">
        <f>CleanData!J94</f>
        <v>BAD</v>
      </c>
      <c r="M92" s="33">
        <f t="shared" si="10"/>
        <v>5</v>
      </c>
      <c r="N92" s="39">
        <f t="shared" si="11"/>
        <v>1</v>
      </c>
      <c r="O92" s="39">
        <f t="shared" si="12"/>
        <v>3</v>
      </c>
      <c r="P92" s="39">
        <f t="shared" si="13"/>
        <v>5</v>
      </c>
      <c r="Q92" s="33"/>
      <c r="R92" s="33">
        <f>IF(OR($H92&lt;1,$H92&gt;10000),"??",IF($H92&lt;1000,Parameters!$B$3,IF($H92&gt;=5000,Parameters!$B$5,Parameters!$B$4)))</f>
        <v>0</v>
      </c>
      <c r="S92" s="39">
        <f>IF(OR($I92&lt;18,$I92&gt;70),"??",IF($I92&lt;30,Parameters!$B$7,IF($I92&gt;=50,Parameters!$B$9,Parameters!$B$8)))</f>
        <v>0</v>
      </c>
      <c r="T92" s="46">
        <f t="shared" si="14"/>
        <v>14</v>
      </c>
      <c r="U92" s="34" t="str">
        <f>IF(T92&gt;=Parameters!$B$11,"APPROVE","REJECT")</f>
        <v>APPROVE</v>
      </c>
      <c r="V92" s="4" t="str">
        <f t="shared" si="15"/>
        <v>NO</v>
      </c>
      <c r="X92" s="33">
        <f>IF(OR($H92&lt;1,$H92&gt;10000),"??",IF($H92&lt;1000,Parameters!$C$3,IF($H92&gt;=5000,Parameters!$C$5,Parameters!$C$4)))</f>
        <v>1</v>
      </c>
      <c r="Y92" s="39">
        <f>IF(OR($I92&lt;18,$I92&gt;70),"??",IF($I92&lt;30,Parameters!$C$7,IF($I92&gt;=50,Parameters!$C$9,Parameters!$C$8)))</f>
        <v>1</v>
      </c>
      <c r="Z92" s="46">
        <f t="shared" si="16"/>
        <v>16</v>
      </c>
      <c r="AA92" s="34" t="str">
        <f>IF(Z92&gt;=Parameters!$C$11,"APPROVE","REJECT")</f>
        <v>APPROVE</v>
      </c>
      <c r="AB92" s="4" t="str">
        <f t="shared" si="17"/>
        <v>NO</v>
      </c>
      <c r="AD92" s="33">
        <f>IF(OR($H92&lt;1,$H92&gt;10000),"??",IF($H92&lt;1000,Parameters!$D$3,IF($H92&gt;=5000,Parameters!$D$5,Parameters!$D$4)))</f>
        <v>0</v>
      </c>
      <c r="AE92" s="39">
        <f>IF(OR($I92&lt;18,$I92&gt;70),"??",IF($I92&lt;30,Parameters!$D$7,IF($I92&gt;=50,Parameters!$D$9,Parameters!$D$8)))</f>
        <v>0</v>
      </c>
      <c r="AF92" s="46">
        <f t="shared" si="18"/>
        <v>14</v>
      </c>
      <c r="AG92" s="34" t="str">
        <f>IF(AF92&gt;=Parameters!$D$11,"APPROVE","REJECT")</f>
        <v>APPROVE</v>
      </c>
      <c r="AH92" s="4" t="str">
        <f t="shared" si="19"/>
        <v>NO</v>
      </c>
    </row>
    <row r="93" spans="1:34" x14ac:dyDescent="0.3">
      <c r="A93" s="4">
        <f>CleanData!A95</f>
        <v>91</v>
      </c>
      <c r="B93" s="8" t="str">
        <f>CleanData!B95</f>
        <v>ULN Beck</v>
      </c>
      <c r="C93" s="5" t="str">
        <f>CleanData!C95</f>
        <v>M</v>
      </c>
      <c r="D93" s="5" t="str">
        <f>CleanData!D95</f>
        <v>FULL</v>
      </c>
      <c r="E93" s="5" t="str">
        <f>CleanData!E95</f>
        <v>RENT</v>
      </c>
      <c r="F93" s="5" t="str">
        <f>CleanData!F95</f>
        <v>CAR</v>
      </c>
      <c r="G93" s="5" t="str">
        <f>CleanData!G95</f>
        <v>SHORT</v>
      </c>
      <c r="H93" s="56">
        <f>CleanData!H95</f>
        <v>7450</v>
      </c>
      <c r="I93" s="5">
        <f>CleanData!I95</f>
        <v>26</v>
      </c>
      <c r="J93" s="5" t="str">
        <f>CleanData!J95</f>
        <v>GOOD</v>
      </c>
      <c r="M93" s="33">
        <f t="shared" si="10"/>
        <v>5</v>
      </c>
      <c r="N93" s="39">
        <f t="shared" si="11"/>
        <v>3</v>
      </c>
      <c r="O93" s="39">
        <f t="shared" si="12"/>
        <v>5</v>
      </c>
      <c r="P93" s="39">
        <f t="shared" si="13"/>
        <v>1</v>
      </c>
      <c r="Q93" s="33"/>
      <c r="R93" s="33">
        <f>IF(OR($H93&lt;1,$H93&gt;10000),"??",IF($H93&lt;1000,Parameters!$B$3,IF($H93&gt;=5000,Parameters!$B$5,Parameters!$B$4)))</f>
        <v>0</v>
      </c>
      <c r="S93" s="39">
        <f>IF(OR($I93&lt;18,$I93&gt;70),"??",IF($I93&lt;30,Parameters!$B$7,IF($I93&gt;=50,Parameters!$B$9,Parameters!$B$8)))</f>
        <v>0</v>
      </c>
      <c r="T93" s="46">
        <f t="shared" si="14"/>
        <v>14</v>
      </c>
      <c r="U93" s="34" t="str">
        <f>IF(T93&gt;=Parameters!$B$11,"APPROVE","REJECT")</f>
        <v>APPROVE</v>
      </c>
      <c r="V93" s="4" t="str">
        <f t="shared" si="15"/>
        <v>YES</v>
      </c>
      <c r="X93" s="33">
        <f>IF(OR($H93&lt;1,$H93&gt;10000),"??",IF($H93&lt;1000,Parameters!$C$3,IF($H93&gt;=5000,Parameters!$C$5,Parameters!$C$4)))</f>
        <v>5</v>
      </c>
      <c r="Y93" s="39">
        <f>IF(OR($I93&lt;18,$I93&gt;70),"??",IF($I93&lt;30,Parameters!$C$7,IF($I93&gt;=50,Parameters!$C$9,Parameters!$C$8)))</f>
        <v>5</v>
      </c>
      <c r="Z93" s="46">
        <f t="shared" si="16"/>
        <v>24</v>
      </c>
      <c r="AA93" s="34" t="str">
        <f>IF(Z93&gt;=Parameters!$C$11,"APPROVE","REJECT")</f>
        <v>APPROVE</v>
      </c>
      <c r="AB93" s="4" t="str">
        <f t="shared" si="17"/>
        <v>YES</v>
      </c>
      <c r="AD93" s="33">
        <f>IF(OR($H93&lt;1,$H93&gt;10000),"??",IF($H93&lt;1000,Parameters!$D$3,IF($H93&gt;=5000,Parameters!$D$5,Parameters!$D$4)))</f>
        <v>0</v>
      </c>
      <c r="AE93" s="39">
        <f>IF(OR($I93&lt;18,$I93&gt;70),"??",IF($I93&lt;30,Parameters!$D$7,IF($I93&gt;=50,Parameters!$D$9,Parameters!$D$8)))</f>
        <v>0</v>
      </c>
      <c r="AF93" s="46">
        <f t="shared" si="18"/>
        <v>14</v>
      </c>
      <c r="AG93" s="34" t="str">
        <f>IF(AF93&gt;=Parameters!$D$11,"APPROVE","REJECT")</f>
        <v>APPROVE</v>
      </c>
      <c r="AH93" s="4" t="str">
        <f t="shared" si="19"/>
        <v>YES</v>
      </c>
    </row>
    <row r="94" spans="1:34" x14ac:dyDescent="0.3">
      <c r="A94" s="4">
        <f>CleanData!A96</f>
        <v>92</v>
      </c>
      <c r="B94" s="8" t="str">
        <f>CleanData!B96</f>
        <v>Unis X Rayts</v>
      </c>
      <c r="C94" s="5" t="str">
        <f>CleanData!C96</f>
        <v>F</v>
      </c>
      <c r="D94" s="5" t="str">
        <f>CleanData!D96</f>
        <v>FULL</v>
      </c>
      <c r="E94" s="5" t="str">
        <f>CleanData!E96</f>
        <v>RENT</v>
      </c>
      <c r="F94" s="5" t="str">
        <f>CleanData!F96</f>
        <v>LOAN</v>
      </c>
      <c r="G94" s="5" t="str">
        <f>CleanData!G96</f>
        <v>MEDIUM</v>
      </c>
      <c r="H94" s="56">
        <f>CleanData!H96</f>
        <v>1700</v>
      </c>
      <c r="I94" s="5">
        <f>CleanData!I96</f>
        <v>23</v>
      </c>
      <c r="J94" s="5" t="str">
        <f>CleanData!J96</f>
        <v>GOOD</v>
      </c>
      <c r="M94" s="33">
        <f t="shared" si="10"/>
        <v>5</v>
      </c>
      <c r="N94" s="39">
        <f t="shared" si="11"/>
        <v>3</v>
      </c>
      <c r="O94" s="39">
        <f t="shared" si="12"/>
        <v>3</v>
      </c>
      <c r="P94" s="39">
        <f t="shared" si="13"/>
        <v>5</v>
      </c>
      <c r="Q94" s="33"/>
      <c r="R94" s="33">
        <f>IF(OR($H94&lt;1,$H94&gt;10000),"??",IF($H94&lt;1000,Parameters!$B$3,IF($H94&gt;=5000,Parameters!$B$5,Parameters!$B$4)))</f>
        <v>0</v>
      </c>
      <c r="S94" s="39">
        <f>IF(OR($I94&lt;18,$I94&gt;70),"??",IF($I94&lt;30,Parameters!$B$7,IF($I94&gt;=50,Parameters!$B$9,Parameters!$B$8)))</f>
        <v>0</v>
      </c>
      <c r="T94" s="46">
        <f t="shared" si="14"/>
        <v>16</v>
      </c>
      <c r="U94" s="34" t="str">
        <f>IF(T94&gt;=Parameters!$B$11,"APPROVE","REJECT")</f>
        <v>APPROVE</v>
      </c>
      <c r="V94" s="4" t="str">
        <f t="shared" si="15"/>
        <v>YES</v>
      </c>
      <c r="X94" s="33">
        <f>IF(OR($H94&lt;1,$H94&gt;10000),"??",IF($H94&lt;1000,Parameters!$C$3,IF($H94&gt;=5000,Parameters!$C$5,Parameters!$C$4)))</f>
        <v>3</v>
      </c>
      <c r="Y94" s="39">
        <f>IF(OR($I94&lt;18,$I94&gt;70),"??",IF($I94&lt;30,Parameters!$C$7,IF($I94&gt;=50,Parameters!$C$9,Parameters!$C$8)))</f>
        <v>5</v>
      </c>
      <c r="Z94" s="46">
        <f t="shared" si="16"/>
        <v>24</v>
      </c>
      <c r="AA94" s="34" t="str">
        <f>IF(Z94&gt;=Parameters!$C$11,"APPROVE","REJECT")</f>
        <v>APPROVE</v>
      </c>
      <c r="AB94" s="4" t="str">
        <f t="shared" si="17"/>
        <v>YES</v>
      </c>
      <c r="AD94" s="33">
        <f>IF(OR($H94&lt;1,$H94&gt;10000),"??",IF($H94&lt;1000,Parameters!$D$3,IF($H94&gt;=5000,Parameters!$D$5,Parameters!$D$4)))</f>
        <v>0</v>
      </c>
      <c r="AE94" s="39">
        <f>IF(OR($I94&lt;18,$I94&gt;70),"??",IF($I94&lt;30,Parameters!$D$7,IF($I94&gt;=50,Parameters!$D$9,Parameters!$D$8)))</f>
        <v>0</v>
      </c>
      <c r="AF94" s="46">
        <f t="shared" si="18"/>
        <v>16</v>
      </c>
      <c r="AG94" s="34" t="str">
        <f>IF(AF94&gt;=Parameters!$D$11,"APPROVE","REJECT")</f>
        <v>APPROVE</v>
      </c>
      <c r="AH94" s="4" t="str">
        <f t="shared" si="19"/>
        <v>YES</v>
      </c>
    </row>
    <row r="95" spans="1:34" x14ac:dyDescent="0.3">
      <c r="A95" s="4">
        <f>CleanData!A97</f>
        <v>93</v>
      </c>
      <c r="B95" s="8" t="str">
        <f>CleanData!B97</f>
        <v>Val Ducci</v>
      </c>
      <c r="C95" s="5" t="str">
        <f>CleanData!C97</f>
        <v>F</v>
      </c>
      <c r="D95" s="5" t="str">
        <f>CleanData!D97</f>
        <v>FULL</v>
      </c>
      <c r="E95" s="5" t="str">
        <f>CleanData!E97</f>
        <v>N</v>
      </c>
      <c r="F95" s="5" t="str">
        <f>CleanData!F97</f>
        <v>LOAN</v>
      </c>
      <c r="G95" s="5" t="str">
        <f>CleanData!G97</f>
        <v>MEDIUM</v>
      </c>
      <c r="H95" s="56">
        <f>CleanData!H97</f>
        <v>6350</v>
      </c>
      <c r="I95" s="5">
        <f>CleanData!I97</f>
        <v>39</v>
      </c>
      <c r="J95" s="5" t="str">
        <f>CleanData!J97</f>
        <v>GOOD</v>
      </c>
      <c r="M95" s="33">
        <f t="shared" si="10"/>
        <v>5</v>
      </c>
      <c r="N95" s="39">
        <f t="shared" si="11"/>
        <v>1</v>
      </c>
      <c r="O95" s="39">
        <f t="shared" si="12"/>
        <v>3</v>
      </c>
      <c r="P95" s="39">
        <f t="shared" si="13"/>
        <v>5</v>
      </c>
      <c r="Q95" s="33"/>
      <c r="R95" s="33">
        <f>IF(OR($H95&lt;1,$H95&gt;10000),"??",IF($H95&lt;1000,Parameters!$B$3,IF($H95&gt;=5000,Parameters!$B$5,Parameters!$B$4)))</f>
        <v>0</v>
      </c>
      <c r="S95" s="39">
        <f>IF(OR($I95&lt;18,$I95&gt;70),"??",IF($I95&lt;30,Parameters!$B$7,IF($I95&gt;=50,Parameters!$B$9,Parameters!$B$8)))</f>
        <v>0</v>
      </c>
      <c r="T95" s="46">
        <f t="shared" si="14"/>
        <v>14</v>
      </c>
      <c r="U95" s="34" t="str">
        <f>IF(T95&gt;=Parameters!$B$11,"APPROVE","REJECT")</f>
        <v>APPROVE</v>
      </c>
      <c r="V95" s="4" t="str">
        <f t="shared" si="15"/>
        <v>YES</v>
      </c>
      <c r="X95" s="33">
        <f>IF(OR($H95&lt;1,$H95&gt;10000),"??",IF($H95&lt;1000,Parameters!$C$3,IF($H95&gt;=5000,Parameters!$C$5,Parameters!$C$4)))</f>
        <v>5</v>
      </c>
      <c r="Y95" s="39">
        <f>IF(OR($I95&lt;18,$I95&gt;70),"??",IF($I95&lt;30,Parameters!$C$7,IF($I95&gt;=50,Parameters!$C$9,Parameters!$C$8)))</f>
        <v>1</v>
      </c>
      <c r="Z95" s="46">
        <f t="shared" si="16"/>
        <v>20</v>
      </c>
      <c r="AA95" s="34" t="str">
        <f>IF(Z95&gt;=Parameters!$C$11,"APPROVE","REJECT")</f>
        <v>APPROVE</v>
      </c>
      <c r="AB95" s="4" t="str">
        <f t="shared" si="17"/>
        <v>YES</v>
      </c>
      <c r="AD95" s="33">
        <f>IF(OR($H95&lt;1,$H95&gt;10000),"??",IF($H95&lt;1000,Parameters!$D$3,IF($H95&gt;=5000,Parameters!$D$5,Parameters!$D$4)))</f>
        <v>0</v>
      </c>
      <c r="AE95" s="39">
        <f>IF(OR($I95&lt;18,$I95&gt;70),"??",IF($I95&lt;30,Parameters!$D$7,IF($I95&gt;=50,Parameters!$D$9,Parameters!$D$8)))</f>
        <v>0</v>
      </c>
      <c r="AF95" s="46">
        <f t="shared" si="18"/>
        <v>14</v>
      </c>
      <c r="AG95" s="34" t="str">
        <f>IF(AF95&gt;=Parameters!$D$11,"APPROVE","REJECT")</f>
        <v>APPROVE</v>
      </c>
      <c r="AH95" s="4" t="str">
        <f t="shared" si="19"/>
        <v>YES</v>
      </c>
    </row>
    <row r="96" spans="1:34" x14ac:dyDescent="0.3">
      <c r="A96" s="4">
        <f>CleanData!A98</f>
        <v>94</v>
      </c>
      <c r="B96" s="8" t="str">
        <f>CleanData!B98</f>
        <v>Val Ewatt-Rysk</v>
      </c>
      <c r="C96" s="5" t="str">
        <f>CleanData!C98</f>
        <v>F</v>
      </c>
      <c r="D96" s="5" t="str">
        <f>CleanData!D98</f>
        <v>FULL</v>
      </c>
      <c r="E96" s="5" t="str">
        <f>CleanData!E98</f>
        <v>N</v>
      </c>
      <c r="F96" s="5" t="str">
        <f>CleanData!F98</f>
        <v>CAR</v>
      </c>
      <c r="G96" s="5" t="str">
        <f>CleanData!G98</f>
        <v>MEDIUM</v>
      </c>
      <c r="H96" s="56">
        <f>CleanData!H98</f>
        <v>1000</v>
      </c>
      <c r="I96" s="5">
        <f>CleanData!I98</f>
        <v>54</v>
      </c>
      <c r="J96" s="5" t="str">
        <f>CleanData!J98</f>
        <v>GOOD</v>
      </c>
      <c r="M96" s="33">
        <f t="shared" si="10"/>
        <v>5</v>
      </c>
      <c r="N96" s="39">
        <f t="shared" si="11"/>
        <v>1</v>
      </c>
      <c r="O96" s="39">
        <f t="shared" si="12"/>
        <v>5</v>
      </c>
      <c r="P96" s="39">
        <f t="shared" si="13"/>
        <v>5</v>
      </c>
      <c r="Q96" s="33"/>
      <c r="R96" s="33">
        <f>IF(OR($H96&lt;1,$H96&gt;10000),"??",IF($H96&lt;1000,Parameters!$B$3,IF($H96&gt;=5000,Parameters!$B$5,Parameters!$B$4)))</f>
        <v>0</v>
      </c>
      <c r="S96" s="39">
        <f>IF(OR($I96&lt;18,$I96&gt;70),"??",IF($I96&lt;30,Parameters!$B$7,IF($I96&gt;=50,Parameters!$B$9,Parameters!$B$8)))</f>
        <v>0</v>
      </c>
      <c r="T96" s="46">
        <f t="shared" si="14"/>
        <v>16</v>
      </c>
      <c r="U96" s="34" t="str">
        <f>IF(T96&gt;=Parameters!$B$11,"APPROVE","REJECT")</f>
        <v>APPROVE</v>
      </c>
      <c r="V96" s="4" t="str">
        <f t="shared" si="15"/>
        <v>YES</v>
      </c>
      <c r="X96" s="33">
        <f>IF(OR($H96&lt;1,$H96&gt;10000),"??",IF($H96&lt;1000,Parameters!$C$3,IF($H96&gt;=5000,Parameters!$C$5,Parameters!$C$4)))</f>
        <v>3</v>
      </c>
      <c r="Y96" s="39">
        <f>IF(OR($I96&lt;18,$I96&gt;70),"??",IF($I96&lt;30,Parameters!$C$7,IF($I96&gt;=50,Parameters!$C$9,Parameters!$C$8)))</f>
        <v>3</v>
      </c>
      <c r="Z96" s="46">
        <f t="shared" si="16"/>
        <v>22</v>
      </c>
      <c r="AA96" s="34" t="str">
        <f>IF(Z96&gt;=Parameters!$C$11,"APPROVE","REJECT")</f>
        <v>APPROVE</v>
      </c>
      <c r="AB96" s="4" t="str">
        <f t="shared" si="17"/>
        <v>YES</v>
      </c>
      <c r="AD96" s="33">
        <f>IF(OR($H96&lt;1,$H96&gt;10000),"??",IF($H96&lt;1000,Parameters!$D$3,IF($H96&gt;=5000,Parameters!$D$5,Parameters!$D$4)))</f>
        <v>0</v>
      </c>
      <c r="AE96" s="39">
        <f>IF(OR($I96&lt;18,$I96&gt;70),"??",IF($I96&lt;30,Parameters!$D$7,IF($I96&gt;=50,Parameters!$D$9,Parameters!$D$8)))</f>
        <v>0</v>
      </c>
      <c r="AF96" s="46">
        <f t="shared" si="18"/>
        <v>16</v>
      </c>
      <c r="AG96" s="34" t="str">
        <f>IF(AF96&gt;=Parameters!$D$11,"APPROVE","REJECT")</f>
        <v>APPROVE</v>
      </c>
      <c r="AH96" s="4" t="str">
        <f t="shared" si="19"/>
        <v>YES</v>
      </c>
    </row>
    <row r="97" spans="1:34" x14ac:dyDescent="0.3">
      <c r="A97" s="4">
        <f>CleanData!A99</f>
        <v>95</v>
      </c>
      <c r="B97" s="8" t="str">
        <f>CleanData!B99</f>
        <v>Vanilla Call</v>
      </c>
      <c r="C97" s="5" t="str">
        <f>CleanData!C99</f>
        <v>F</v>
      </c>
      <c r="D97" s="5" t="str">
        <f>CleanData!D99</f>
        <v>FULL</v>
      </c>
      <c r="E97" s="5" t="str">
        <f>CleanData!E99</f>
        <v>N</v>
      </c>
      <c r="F97" s="5" t="str">
        <f>CleanData!F99</f>
        <v>N</v>
      </c>
      <c r="G97" s="5" t="str">
        <f>CleanData!G99</f>
        <v>SHORT</v>
      </c>
      <c r="H97" s="56">
        <f>CleanData!H99</f>
        <v>400</v>
      </c>
      <c r="I97" s="5">
        <f>CleanData!I99</f>
        <v>42</v>
      </c>
      <c r="J97" s="5" t="str">
        <f>CleanData!J99</f>
        <v>GOOD</v>
      </c>
      <c r="M97" s="33">
        <f t="shared" si="10"/>
        <v>5</v>
      </c>
      <c r="N97" s="39">
        <f t="shared" si="11"/>
        <v>1</v>
      </c>
      <c r="O97" s="39">
        <f t="shared" si="12"/>
        <v>1</v>
      </c>
      <c r="P97" s="39">
        <f t="shared" si="13"/>
        <v>1</v>
      </c>
      <c r="Q97" s="33"/>
      <c r="R97" s="33">
        <f>IF(OR($H97&lt;1,$H97&gt;10000),"??",IF($H97&lt;1000,Parameters!$B$3,IF($H97&gt;=5000,Parameters!$B$5,Parameters!$B$4)))</f>
        <v>0</v>
      </c>
      <c r="S97" s="39">
        <f>IF(OR($I97&lt;18,$I97&gt;70),"??",IF($I97&lt;30,Parameters!$B$7,IF($I97&gt;=50,Parameters!$B$9,Parameters!$B$8)))</f>
        <v>0</v>
      </c>
      <c r="T97" s="46">
        <f t="shared" si="14"/>
        <v>8</v>
      </c>
      <c r="U97" s="34" t="str">
        <f>IF(T97&gt;=Parameters!$B$11,"APPROVE","REJECT")</f>
        <v>REJECT</v>
      </c>
      <c r="V97" s="4" t="str">
        <f t="shared" si="15"/>
        <v>NO</v>
      </c>
      <c r="X97" s="33">
        <f>IF(OR($H97&lt;1,$H97&gt;10000),"??",IF($H97&lt;1000,Parameters!$C$3,IF($H97&gt;=5000,Parameters!$C$5,Parameters!$C$4)))</f>
        <v>1</v>
      </c>
      <c r="Y97" s="39">
        <f>IF(OR($I97&lt;18,$I97&gt;70),"??",IF($I97&lt;30,Parameters!$C$7,IF($I97&gt;=50,Parameters!$C$9,Parameters!$C$8)))</f>
        <v>1</v>
      </c>
      <c r="Z97" s="46">
        <f t="shared" si="16"/>
        <v>10</v>
      </c>
      <c r="AA97" s="34" t="str">
        <f>IF(Z97&gt;=Parameters!$C$11,"APPROVE","REJECT")</f>
        <v>REJECT</v>
      </c>
      <c r="AB97" s="4" t="str">
        <f t="shared" si="17"/>
        <v>NO</v>
      </c>
      <c r="AD97" s="33">
        <f>IF(OR($H97&lt;1,$H97&gt;10000),"??",IF($H97&lt;1000,Parameters!$D$3,IF($H97&gt;=5000,Parameters!$D$5,Parameters!$D$4)))</f>
        <v>0</v>
      </c>
      <c r="AE97" s="39">
        <f>IF(OR($I97&lt;18,$I97&gt;70),"??",IF($I97&lt;30,Parameters!$D$7,IF($I97&gt;=50,Parameters!$D$9,Parameters!$D$8)))</f>
        <v>0</v>
      </c>
      <c r="AF97" s="46">
        <f t="shared" si="18"/>
        <v>8</v>
      </c>
      <c r="AG97" s="34" t="str">
        <f>IF(AF97&gt;=Parameters!$D$11,"APPROVE","REJECT")</f>
        <v>APPROVE</v>
      </c>
      <c r="AH97" s="4" t="str">
        <f t="shared" si="19"/>
        <v>YES</v>
      </c>
    </row>
    <row r="98" spans="1:34" x14ac:dyDescent="0.3">
      <c r="A98" s="4">
        <f>CleanData!A100</f>
        <v>96</v>
      </c>
      <c r="B98" s="8" t="str">
        <f>CleanData!B100</f>
        <v>Will Key</v>
      </c>
      <c r="C98" s="5" t="str">
        <f>CleanData!C100</f>
        <v>M</v>
      </c>
      <c r="D98" s="5" t="str">
        <f>CleanData!D100</f>
        <v>FULL</v>
      </c>
      <c r="E98" s="5" t="str">
        <f>CleanData!E100</f>
        <v>RENT</v>
      </c>
      <c r="F98" s="5" t="str">
        <f>CleanData!F100</f>
        <v>LOAN</v>
      </c>
      <c r="G98" s="5" t="str">
        <f>CleanData!G100</f>
        <v>MEDIUM</v>
      </c>
      <c r="H98" s="56">
        <f>CleanData!H100</f>
        <v>800</v>
      </c>
      <c r="I98" s="5">
        <f>CleanData!I100</f>
        <v>24</v>
      </c>
      <c r="J98" s="5" t="str">
        <f>CleanData!J100</f>
        <v>GOOD</v>
      </c>
      <c r="M98" s="33">
        <f t="shared" si="10"/>
        <v>5</v>
      </c>
      <c r="N98" s="39">
        <f t="shared" si="11"/>
        <v>3</v>
      </c>
      <c r="O98" s="39">
        <f t="shared" si="12"/>
        <v>3</v>
      </c>
      <c r="P98" s="39">
        <f t="shared" si="13"/>
        <v>5</v>
      </c>
      <c r="Q98" s="33"/>
      <c r="R98" s="33">
        <f>IF(OR($H98&lt;1,$H98&gt;10000),"??",IF($H98&lt;1000,Parameters!$B$3,IF($H98&gt;=5000,Parameters!$B$5,Parameters!$B$4)))</f>
        <v>0</v>
      </c>
      <c r="S98" s="39">
        <f>IF(OR($I98&lt;18,$I98&gt;70),"??",IF($I98&lt;30,Parameters!$B$7,IF($I98&gt;=50,Parameters!$B$9,Parameters!$B$8)))</f>
        <v>0</v>
      </c>
      <c r="T98" s="46">
        <f t="shared" si="14"/>
        <v>16</v>
      </c>
      <c r="U98" s="34" t="str">
        <f>IF(T98&gt;=Parameters!$B$11,"APPROVE","REJECT")</f>
        <v>APPROVE</v>
      </c>
      <c r="V98" s="4" t="str">
        <f t="shared" si="15"/>
        <v>YES</v>
      </c>
      <c r="X98" s="33">
        <f>IF(OR($H98&lt;1,$H98&gt;10000),"??",IF($H98&lt;1000,Parameters!$C$3,IF($H98&gt;=5000,Parameters!$C$5,Parameters!$C$4)))</f>
        <v>1</v>
      </c>
      <c r="Y98" s="39">
        <f>IF(OR($I98&lt;18,$I98&gt;70),"??",IF($I98&lt;30,Parameters!$C$7,IF($I98&gt;=50,Parameters!$C$9,Parameters!$C$8)))</f>
        <v>5</v>
      </c>
      <c r="Z98" s="46">
        <f t="shared" si="16"/>
        <v>22</v>
      </c>
      <c r="AA98" s="34" t="str">
        <f>IF(Z98&gt;=Parameters!$C$11,"APPROVE","REJECT")</f>
        <v>APPROVE</v>
      </c>
      <c r="AB98" s="4" t="str">
        <f t="shared" si="17"/>
        <v>YES</v>
      </c>
      <c r="AD98" s="33">
        <f>IF(OR($H98&lt;1,$H98&gt;10000),"??",IF($H98&lt;1000,Parameters!$D$3,IF($H98&gt;=5000,Parameters!$D$5,Parameters!$D$4)))</f>
        <v>0</v>
      </c>
      <c r="AE98" s="39">
        <f>IF(OR($I98&lt;18,$I98&gt;70),"??",IF($I98&lt;30,Parameters!$D$7,IF($I98&gt;=50,Parameters!$D$9,Parameters!$D$8)))</f>
        <v>0</v>
      </c>
      <c r="AF98" s="46">
        <f t="shared" si="18"/>
        <v>16</v>
      </c>
      <c r="AG98" s="34" t="str">
        <f>IF(AF98&gt;=Parameters!$D$11,"APPROVE","REJECT")</f>
        <v>APPROVE</v>
      </c>
      <c r="AH98" s="4" t="str">
        <f t="shared" si="19"/>
        <v>YES</v>
      </c>
    </row>
    <row r="99" spans="1:34" x14ac:dyDescent="0.3">
      <c r="A99" s="4">
        <f>CleanData!A101</f>
        <v>97</v>
      </c>
      <c r="B99" s="8" t="str">
        <f>CleanData!B101</f>
        <v>Wilma Zillmer</v>
      </c>
      <c r="C99" s="5" t="str">
        <f>CleanData!C101</f>
        <v>F</v>
      </c>
      <c r="D99" s="5" t="str">
        <f>CleanData!D101</f>
        <v>FULL</v>
      </c>
      <c r="E99" s="5" t="str">
        <f>CleanData!E101</f>
        <v>RENT</v>
      </c>
      <c r="F99" s="5" t="str">
        <f>CleanData!F101</f>
        <v>CAR</v>
      </c>
      <c r="G99" s="5" t="str">
        <f>CleanData!G101</f>
        <v>MEDIUM</v>
      </c>
      <c r="H99" s="56">
        <f>CleanData!H101</f>
        <v>1100</v>
      </c>
      <c r="I99" s="5">
        <f>CleanData!I101</f>
        <v>21</v>
      </c>
      <c r="J99" s="5" t="str">
        <f>CleanData!J101</f>
        <v>GOOD</v>
      </c>
      <c r="M99" s="33">
        <f t="shared" si="10"/>
        <v>5</v>
      </c>
      <c r="N99" s="39">
        <f t="shared" si="11"/>
        <v>3</v>
      </c>
      <c r="O99" s="39">
        <f t="shared" si="12"/>
        <v>5</v>
      </c>
      <c r="P99" s="39">
        <f t="shared" si="13"/>
        <v>5</v>
      </c>
      <c r="Q99" s="33"/>
      <c r="R99" s="33">
        <f>IF(OR($H99&lt;1,$H99&gt;10000),"??",IF($H99&lt;1000,Parameters!$B$3,IF($H99&gt;=5000,Parameters!$B$5,Parameters!$B$4)))</f>
        <v>0</v>
      </c>
      <c r="S99" s="39">
        <f>IF(OR($I99&lt;18,$I99&gt;70),"??",IF($I99&lt;30,Parameters!$B$7,IF($I99&gt;=50,Parameters!$B$9,Parameters!$B$8)))</f>
        <v>0</v>
      </c>
      <c r="T99" s="46">
        <f t="shared" si="14"/>
        <v>18</v>
      </c>
      <c r="U99" s="34" t="str">
        <f>IF(T99&gt;=Parameters!$B$11,"APPROVE","REJECT")</f>
        <v>APPROVE</v>
      </c>
      <c r="V99" s="4" t="str">
        <f t="shared" si="15"/>
        <v>YES</v>
      </c>
      <c r="X99" s="33">
        <f>IF(OR($H99&lt;1,$H99&gt;10000),"??",IF($H99&lt;1000,Parameters!$C$3,IF($H99&gt;=5000,Parameters!$C$5,Parameters!$C$4)))</f>
        <v>3</v>
      </c>
      <c r="Y99" s="39">
        <f>IF(OR($I99&lt;18,$I99&gt;70),"??",IF($I99&lt;30,Parameters!$C$7,IF($I99&gt;=50,Parameters!$C$9,Parameters!$C$8)))</f>
        <v>5</v>
      </c>
      <c r="Z99" s="46">
        <f t="shared" si="16"/>
        <v>26</v>
      </c>
      <c r="AA99" s="34" t="str">
        <f>IF(Z99&gt;=Parameters!$C$11,"APPROVE","REJECT")</f>
        <v>APPROVE</v>
      </c>
      <c r="AB99" s="4" t="str">
        <f t="shared" si="17"/>
        <v>YES</v>
      </c>
      <c r="AD99" s="33">
        <f>IF(OR($H99&lt;1,$H99&gt;10000),"??",IF($H99&lt;1000,Parameters!$D$3,IF($H99&gt;=5000,Parameters!$D$5,Parameters!$D$4)))</f>
        <v>0</v>
      </c>
      <c r="AE99" s="39">
        <f>IF(OR($I99&lt;18,$I99&gt;70),"??",IF($I99&lt;30,Parameters!$D$7,IF($I99&gt;=50,Parameters!$D$9,Parameters!$D$8)))</f>
        <v>0</v>
      </c>
      <c r="AF99" s="46">
        <f t="shared" si="18"/>
        <v>18</v>
      </c>
      <c r="AG99" s="34" t="str">
        <f>IF(AF99&gt;=Parameters!$D$11,"APPROVE","REJECT")</f>
        <v>APPROVE</v>
      </c>
      <c r="AH99" s="4" t="str">
        <f t="shared" si="19"/>
        <v>YES</v>
      </c>
    </row>
    <row r="100" spans="1:34" x14ac:dyDescent="0.3">
      <c r="A100" s="4">
        <f>CleanData!A102</f>
        <v>98</v>
      </c>
      <c r="B100" s="8" t="str">
        <f>CleanData!B102</f>
        <v>X Poster-Rix</v>
      </c>
      <c r="C100" s="5" t="str">
        <f>CleanData!C102</f>
        <v>M</v>
      </c>
      <c r="D100" s="5" t="str">
        <f>CleanData!D102</f>
        <v>FULL</v>
      </c>
      <c r="E100" s="5" t="str">
        <f>CleanData!E102</f>
        <v>RENT</v>
      </c>
      <c r="F100" s="5" t="str">
        <f>CleanData!F102</f>
        <v>N</v>
      </c>
      <c r="G100" s="5" t="str">
        <f>CleanData!G102</f>
        <v>SHORT</v>
      </c>
      <c r="H100" s="56">
        <f>CleanData!H102</f>
        <v>250</v>
      </c>
      <c r="I100" s="5">
        <f>CleanData!I102</f>
        <v>20</v>
      </c>
      <c r="J100" s="5" t="str">
        <f>CleanData!J102</f>
        <v>GOOD</v>
      </c>
      <c r="M100" s="33">
        <f t="shared" si="10"/>
        <v>5</v>
      </c>
      <c r="N100" s="39">
        <f t="shared" si="11"/>
        <v>3</v>
      </c>
      <c r="O100" s="39">
        <f t="shared" si="12"/>
        <v>1</v>
      </c>
      <c r="P100" s="39">
        <f t="shared" si="13"/>
        <v>1</v>
      </c>
      <c r="Q100" s="33"/>
      <c r="R100" s="33">
        <f>IF(OR($H100&lt;1,$H100&gt;10000),"??",IF($H100&lt;1000,Parameters!$B$3,IF($H100&gt;=5000,Parameters!$B$5,Parameters!$B$4)))</f>
        <v>0</v>
      </c>
      <c r="S100" s="39">
        <f>IF(OR($I100&lt;18,$I100&gt;70),"??",IF($I100&lt;30,Parameters!$B$7,IF($I100&gt;=50,Parameters!$B$9,Parameters!$B$8)))</f>
        <v>0</v>
      </c>
      <c r="T100" s="46">
        <f t="shared" si="14"/>
        <v>10</v>
      </c>
      <c r="U100" s="34" t="str">
        <f>IF(T100&gt;=Parameters!$B$11,"APPROVE","REJECT")</f>
        <v>REJECT</v>
      </c>
      <c r="V100" s="4" t="str">
        <f t="shared" si="15"/>
        <v>NO</v>
      </c>
      <c r="X100" s="33">
        <f>IF(OR($H100&lt;1,$H100&gt;10000),"??",IF($H100&lt;1000,Parameters!$C$3,IF($H100&gt;=5000,Parameters!$C$5,Parameters!$C$4)))</f>
        <v>1</v>
      </c>
      <c r="Y100" s="39">
        <f>IF(OR($I100&lt;18,$I100&gt;70),"??",IF($I100&lt;30,Parameters!$C$7,IF($I100&gt;=50,Parameters!$C$9,Parameters!$C$8)))</f>
        <v>5</v>
      </c>
      <c r="Z100" s="46">
        <f t="shared" si="16"/>
        <v>16</v>
      </c>
      <c r="AA100" s="34" t="str">
        <f>IF(Z100&gt;=Parameters!$C$11,"APPROVE","REJECT")</f>
        <v>APPROVE</v>
      </c>
      <c r="AB100" s="4" t="str">
        <f t="shared" si="17"/>
        <v>YES</v>
      </c>
      <c r="AD100" s="33">
        <f>IF(OR($H100&lt;1,$H100&gt;10000),"??",IF($H100&lt;1000,Parameters!$D$3,IF($H100&gt;=5000,Parameters!$D$5,Parameters!$D$4)))</f>
        <v>0</v>
      </c>
      <c r="AE100" s="39">
        <f>IF(OR($I100&lt;18,$I100&gt;70),"??",IF($I100&lt;30,Parameters!$D$7,IF($I100&gt;=50,Parameters!$D$9,Parameters!$D$8)))</f>
        <v>0</v>
      </c>
      <c r="AF100" s="46">
        <f t="shared" si="18"/>
        <v>10</v>
      </c>
      <c r="AG100" s="34" t="str">
        <f>IF(AF100&gt;=Parameters!$D$11,"APPROVE","REJECT")</f>
        <v>APPROVE</v>
      </c>
      <c r="AH100" s="4" t="str">
        <f t="shared" si="19"/>
        <v>YES</v>
      </c>
    </row>
    <row r="101" spans="1:34" x14ac:dyDescent="0.3">
      <c r="A101" s="4">
        <f>CleanData!A103</f>
        <v>99</v>
      </c>
      <c r="B101" s="8" t="str">
        <f>CleanData!B103</f>
        <v>XL Phormley</v>
      </c>
      <c r="C101" s="5" t="str">
        <f>CleanData!C103</f>
        <v>M</v>
      </c>
      <c r="D101" s="5" t="str">
        <f>CleanData!D103</f>
        <v>FULL</v>
      </c>
      <c r="E101" s="5" t="str">
        <f>CleanData!E103</f>
        <v>RENT</v>
      </c>
      <c r="F101" s="5" t="str">
        <f>CleanData!F103</f>
        <v>LOAN</v>
      </c>
      <c r="G101" s="5" t="str">
        <f>CleanData!G103</f>
        <v>MEDIUM</v>
      </c>
      <c r="H101" s="56">
        <f>CleanData!H103</f>
        <v>3500</v>
      </c>
      <c r="I101" s="5">
        <f>CleanData!I103</f>
        <v>22</v>
      </c>
      <c r="J101" s="5" t="str">
        <f>CleanData!J103</f>
        <v>GOOD</v>
      </c>
      <c r="M101" s="33">
        <f t="shared" si="10"/>
        <v>5</v>
      </c>
      <c r="N101" s="39">
        <f t="shared" si="11"/>
        <v>3</v>
      </c>
      <c r="O101" s="39">
        <f t="shared" si="12"/>
        <v>3</v>
      </c>
      <c r="P101" s="39">
        <f t="shared" si="13"/>
        <v>5</v>
      </c>
      <c r="Q101" s="33"/>
      <c r="R101" s="33">
        <f>IF(OR($H101&lt;1,$H101&gt;10000),"??",IF($H101&lt;1000,Parameters!$B$3,IF($H101&gt;=5000,Parameters!$B$5,Parameters!$B$4)))</f>
        <v>0</v>
      </c>
      <c r="S101" s="39">
        <f>IF(OR($I101&lt;18,$I101&gt;70),"??",IF($I101&lt;30,Parameters!$B$7,IF($I101&gt;=50,Parameters!$B$9,Parameters!$B$8)))</f>
        <v>0</v>
      </c>
      <c r="T101" s="46">
        <f t="shared" si="14"/>
        <v>16</v>
      </c>
      <c r="U101" s="34" t="str">
        <f>IF(T101&gt;=Parameters!$B$11,"APPROVE","REJECT")</f>
        <v>APPROVE</v>
      </c>
      <c r="V101" s="4" t="str">
        <f t="shared" si="15"/>
        <v>YES</v>
      </c>
      <c r="X101" s="33">
        <f>IF(OR($H101&lt;1,$H101&gt;10000),"??",IF($H101&lt;1000,Parameters!$C$3,IF($H101&gt;=5000,Parameters!$C$5,Parameters!$C$4)))</f>
        <v>3</v>
      </c>
      <c r="Y101" s="39">
        <f>IF(OR($I101&lt;18,$I101&gt;70),"??",IF($I101&lt;30,Parameters!$C$7,IF($I101&gt;=50,Parameters!$C$9,Parameters!$C$8)))</f>
        <v>5</v>
      </c>
      <c r="Z101" s="46">
        <f t="shared" si="16"/>
        <v>24</v>
      </c>
      <c r="AA101" s="34" t="str">
        <f>IF(Z101&gt;=Parameters!$C$11,"APPROVE","REJECT")</f>
        <v>APPROVE</v>
      </c>
      <c r="AB101" s="4" t="str">
        <f t="shared" si="17"/>
        <v>YES</v>
      </c>
      <c r="AD101" s="33">
        <f>IF(OR($H101&lt;1,$H101&gt;10000),"??",IF($H101&lt;1000,Parameters!$D$3,IF($H101&gt;=5000,Parameters!$D$5,Parameters!$D$4)))</f>
        <v>0</v>
      </c>
      <c r="AE101" s="39">
        <f>IF(OR($I101&lt;18,$I101&gt;70),"??",IF($I101&lt;30,Parameters!$D$7,IF($I101&gt;=50,Parameters!$D$9,Parameters!$D$8)))</f>
        <v>0</v>
      </c>
      <c r="AF101" s="46">
        <f t="shared" si="18"/>
        <v>16</v>
      </c>
      <c r="AG101" s="34" t="str">
        <f>IF(AF101&gt;=Parameters!$D$11,"APPROVE","REJECT")</f>
        <v>APPROVE</v>
      </c>
      <c r="AH101" s="4" t="str">
        <f t="shared" si="19"/>
        <v>YES</v>
      </c>
    </row>
    <row r="102" spans="1:34" x14ac:dyDescent="0.3">
      <c r="A102" s="4">
        <f>CleanData!A104</f>
        <v>100</v>
      </c>
      <c r="B102" s="8" t="str">
        <f>CleanData!B104</f>
        <v>XS Vlos</v>
      </c>
      <c r="C102" s="5" t="str">
        <f>CleanData!C104</f>
        <v>F</v>
      </c>
      <c r="D102" s="5" t="str">
        <f>CleanData!D104</f>
        <v>PART</v>
      </c>
      <c r="E102" s="5" t="str">
        <f>CleanData!E104</f>
        <v>RENT</v>
      </c>
      <c r="F102" s="5" t="str">
        <f>CleanData!F104</f>
        <v>LOAN</v>
      </c>
      <c r="G102" s="5" t="str">
        <f>CleanData!G104</f>
        <v>LONG</v>
      </c>
      <c r="H102" s="56">
        <f>CleanData!H104</f>
        <v>600</v>
      </c>
      <c r="I102" s="5">
        <f>CleanData!I104</f>
        <v>23</v>
      </c>
      <c r="J102" s="5" t="str">
        <f>CleanData!J104</f>
        <v>BAD</v>
      </c>
      <c r="M102" s="33">
        <f t="shared" si="10"/>
        <v>3</v>
      </c>
      <c r="N102" s="39">
        <f t="shared" si="11"/>
        <v>3</v>
      </c>
      <c r="O102" s="39">
        <f t="shared" si="12"/>
        <v>3</v>
      </c>
      <c r="P102" s="39">
        <f t="shared" si="13"/>
        <v>3</v>
      </c>
      <c r="Q102" s="33"/>
      <c r="R102" s="33">
        <f>IF(OR($H102&lt;1,$H102&gt;10000),"??",IF($H102&lt;1000,Parameters!$B$3,IF($H102&gt;=5000,Parameters!$B$5,Parameters!$B$4)))</f>
        <v>0</v>
      </c>
      <c r="S102" s="39">
        <f>IF(OR($I102&lt;18,$I102&gt;70),"??",IF($I102&lt;30,Parameters!$B$7,IF($I102&gt;=50,Parameters!$B$9,Parameters!$B$8)))</f>
        <v>0</v>
      </c>
      <c r="T102" s="46">
        <f t="shared" si="14"/>
        <v>12</v>
      </c>
      <c r="U102" s="34" t="str">
        <f>IF(T102&gt;=Parameters!$B$11,"APPROVE","REJECT")</f>
        <v>REJECT</v>
      </c>
      <c r="V102" s="4" t="str">
        <f t="shared" si="15"/>
        <v>YES</v>
      </c>
      <c r="X102" s="33">
        <f>IF(OR($H102&lt;1,$H102&gt;10000),"??",IF($H102&lt;1000,Parameters!$C$3,IF($H102&gt;=5000,Parameters!$C$5,Parameters!$C$4)))</f>
        <v>1</v>
      </c>
      <c r="Y102" s="39">
        <f>IF(OR($I102&lt;18,$I102&gt;70),"??",IF($I102&lt;30,Parameters!$C$7,IF($I102&gt;=50,Parameters!$C$9,Parameters!$C$8)))</f>
        <v>5</v>
      </c>
      <c r="Z102" s="46">
        <f t="shared" si="16"/>
        <v>18</v>
      </c>
      <c r="AA102" s="34" t="str">
        <f>IF(Z102&gt;=Parameters!$C$11,"APPROVE","REJECT")</f>
        <v>APPROVE</v>
      </c>
      <c r="AB102" s="4" t="str">
        <f t="shared" si="17"/>
        <v>NO</v>
      </c>
      <c r="AD102" s="33">
        <f>IF(OR($H102&lt;1,$H102&gt;10000),"??",IF($H102&lt;1000,Parameters!$D$3,IF($H102&gt;=5000,Parameters!$D$5,Parameters!$D$4)))</f>
        <v>0</v>
      </c>
      <c r="AE102" s="39">
        <f>IF(OR($I102&lt;18,$I102&gt;70),"??",IF($I102&lt;30,Parameters!$D$7,IF($I102&gt;=50,Parameters!$D$9,Parameters!$D$8)))</f>
        <v>0</v>
      </c>
      <c r="AF102" s="46">
        <f t="shared" si="18"/>
        <v>12</v>
      </c>
      <c r="AG102" s="34" t="str">
        <f>IF(AF102&gt;=Parameters!$D$11,"APPROVE","REJECT")</f>
        <v>APPROVE</v>
      </c>
      <c r="AH102" s="4" t="str">
        <f t="shared" si="19"/>
        <v>NO</v>
      </c>
    </row>
  </sheetData>
  <mergeCells count="1">
    <mergeCell ref="C1:J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G25"/>
  <sheetViews>
    <sheetView showGridLines="0" workbookViewId="0"/>
  </sheetViews>
  <sheetFormatPr defaultColWidth="8.7265625" defaultRowHeight="13.8" x14ac:dyDescent="0.3"/>
  <cols>
    <col min="1" max="1" width="2.08984375" style="4" customWidth="1"/>
    <col min="2" max="2" width="17" style="4" customWidth="1"/>
    <col min="3" max="3" width="24.90625" style="4" customWidth="1"/>
    <col min="4" max="4" width="10.7265625" style="4" customWidth="1"/>
    <col min="5" max="5" width="10.08984375" style="4" customWidth="1"/>
    <col min="6" max="6" width="10" style="4" customWidth="1"/>
    <col min="7" max="7" width="9.08984375" style="4" customWidth="1"/>
    <col min="8" max="16384" width="8.7265625" style="4"/>
  </cols>
  <sheetData>
    <row r="2" spans="2:7" ht="23.4" customHeight="1" x14ac:dyDescent="0.3">
      <c r="B2" s="59" t="s">
        <v>51</v>
      </c>
      <c r="C2" s="60"/>
      <c r="D2" s="60"/>
      <c r="E2" s="60"/>
      <c r="F2" s="38" t="s">
        <v>171</v>
      </c>
      <c r="G2" s="47">
        <v>1</v>
      </c>
    </row>
    <row r="3" spans="2:7" ht="18" x14ac:dyDescent="0.3">
      <c r="B3" s="11" t="s">
        <v>53</v>
      </c>
      <c r="C3" s="61" t="s">
        <v>45</v>
      </c>
      <c r="D3" s="62"/>
      <c r="E3" s="12"/>
      <c r="F3" s="63" t="s">
        <v>52</v>
      </c>
      <c r="G3" s="64"/>
    </row>
    <row r="4" spans="2:7" ht="15" customHeight="1" x14ac:dyDescent="0.3">
      <c r="B4" s="65" t="s">
        <v>176</v>
      </c>
      <c r="C4" s="13" t="s">
        <v>55</v>
      </c>
      <c r="D4" s="14"/>
      <c r="E4" s="67" t="s">
        <v>4</v>
      </c>
      <c r="F4" s="69" t="s">
        <v>56</v>
      </c>
      <c r="G4" s="71"/>
    </row>
    <row r="5" spans="2:7" ht="15" customHeight="1" x14ac:dyDescent="0.3">
      <c r="B5" s="66"/>
      <c r="C5" s="15" t="s">
        <v>57</v>
      </c>
      <c r="D5" s="16"/>
      <c r="E5" s="68"/>
      <c r="F5" s="70"/>
      <c r="G5" s="72"/>
    </row>
    <row r="6" spans="2:7" ht="15.6" x14ac:dyDescent="0.3">
      <c r="B6" s="65" t="s">
        <v>58</v>
      </c>
      <c r="C6" s="13" t="s">
        <v>59</v>
      </c>
      <c r="D6" s="14" t="s">
        <v>113</v>
      </c>
      <c r="E6" s="67" t="s">
        <v>2</v>
      </c>
      <c r="F6" s="35">
        <v>5</v>
      </c>
      <c r="G6" s="75">
        <f>IF(E6="F",5,IF(E6="P",3,IF(E6="N",1,"??")))</f>
        <v>5</v>
      </c>
    </row>
    <row r="7" spans="2:7" ht="15.6" x14ac:dyDescent="0.3">
      <c r="B7" s="73"/>
      <c r="C7" s="17" t="s">
        <v>60</v>
      </c>
      <c r="D7" s="18" t="s">
        <v>114</v>
      </c>
      <c r="E7" s="74"/>
      <c r="F7" s="36">
        <v>3</v>
      </c>
      <c r="G7" s="76"/>
    </row>
    <row r="8" spans="2:7" ht="15.6" x14ac:dyDescent="0.3">
      <c r="B8" s="66"/>
      <c r="C8" s="15" t="s">
        <v>61</v>
      </c>
      <c r="D8" s="16" t="s">
        <v>0</v>
      </c>
      <c r="E8" s="68"/>
      <c r="F8" s="37">
        <v>1</v>
      </c>
      <c r="G8" s="77"/>
    </row>
    <row r="9" spans="2:7" ht="15.6" x14ac:dyDescent="0.3">
      <c r="B9" s="65" t="s">
        <v>62</v>
      </c>
      <c r="C9" s="13" t="s">
        <v>63</v>
      </c>
      <c r="D9" s="14" t="s">
        <v>115</v>
      </c>
      <c r="E9" s="67" t="s">
        <v>1</v>
      </c>
      <c r="F9" s="35">
        <v>5</v>
      </c>
      <c r="G9" s="75">
        <f>IF(E9="H",5,IF(E9="R",3,IF(E9="N",1,"??")))</f>
        <v>3</v>
      </c>
    </row>
    <row r="10" spans="2:7" ht="15.6" x14ac:dyDescent="0.3">
      <c r="B10" s="73"/>
      <c r="C10" s="17" t="s">
        <v>64</v>
      </c>
      <c r="D10" s="18" t="s">
        <v>116</v>
      </c>
      <c r="E10" s="74"/>
      <c r="F10" s="36">
        <v>3</v>
      </c>
      <c r="G10" s="76"/>
    </row>
    <row r="11" spans="2:7" ht="15.6" x14ac:dyDescent="0.3">
      <c r="B11" s="66"/>
      <c r="C11" s="15" t="s">
        <v>65</v>
      </c>
      <c r="D11" s="16" t="s">
        <v>0</v>
      </c>
      <c r="E11" s="68"/>
      <c r="F11" s="37">
        <v>1</v>
      </c>
      <c r="G11" s="77"/>
    </row>
    <row r="12" spans="2:7" ht="15.6" x14ac:dyDescent="0.3">
      <c r="B12" s="65" t="s">
        <v>66</v>
      </c>
      <c r="C12" s="13" t="s">
        <v>67</v>
      </c>
      <c r="D12" s="14" t="s">
        <v>29</v>
      </c>
      <c r="E12" s="67" t="s">
        <v>174</v>
      </c>
      <c r="F12" s="35">
        <v>5</v>
      </c>
      <c r="G12" s="75">
        <f>IF(E12="C",5,IF(E12="L",3,IF(E12="N",1,"??")))</f>
        <v>5</v>
      </c>
    </row>
    <row r="13" spans="2:7" ht="15.6" x14ac:dyDescent="0.3">
      <c r="B13" s="73"/>
      <c r="C13" s="17" t="s">
        <v>68</v>
      </c>
      <c r="D13" s="18" t="s">
        <v>117</v>
      </c>
      <c r="E13" s="74"/>
      <c r="F13" s="36">
        <v>3</v>
      </c>
      <c r="G13" s="76"/>
    </row>
    <row r="14" spans="2:7" ht="15.6" x14ac:dyDescent="0.3">
      <c r="B14" s="66"/>
      <c r="C14" s="15" t="s">
        <v>69</v>
      </c>
      <c r="D14" s="16" t="s">
        <v>0</v>
      </c>
      <c r="E14" s="68"/>
      <c r="F14" s="37">
        <v>1</v>
      </c>
      <c r="G14" s="77"/>
    </row>
    <row r="15" spans="2:7" ht="15.6" x14ac:dyDescent="0.3">
      <c r="B15" s="65" t="s">
        <v>70</v>
      </c>
      <c r="C15" s="13" t="s">
        <v>120</v>
      </c>
      <c r="D15" s="14" t="s">
        <v>118</v>
      </c>
      <c r="E15" s="67" t="s">
        <v>3</v>
      </c>
      <c r="F15" s="35">
        <v>1</v>
      </c>
      <c r="G15" s="75">
        <f>IF(E15="S",1,IF(E15="M",5,IF(E15="L",3,"??")))</f>
        <v>3</v>
      </c>
    </row>
    <row r="16" spans="2:7" ht="15.6" x14ac:dyDescent="0.3">
      <c r="B16" s="73"/>
      <c r="C16" s="17" t="s">
        <v>121</v>
      </c>
      <c r="D16" s="18" t="s">
        <v>161</v>
      </c>
      <c r="E16" s="74"/>
      <c r="F16" s="36">
        <v>5</v>
      </c>
      <c r="G16" s="76"/>
    </row>
    <row r="17" spans="2:7" ht="15.6" x14ac:dyDescent="0.3">
      <c r="B17" s="66"/>
      <c r="C17" s="15" t="s">
        <v>122</v>
      </c>
      <c r="D17" s="16" t="s">
        <v>119</v>
      </c>
      <c r="E17" s="68"/>
      <c r="F17" s="37">
        <v>3</v>
      </c>
      <c r="G17" s="77"/>
    </row>
    <row r="18" spans="2:7" ht="15.6" x14ac:dyDescent="0.3">
      <c r="B18" s="65" t="s">
        <v>71</v>
      </c>
      <c r="C18" s="13" t="s">
        <v>180</v>
      </c>
      <c r="D18" s="14"/>
      <c r="E18" s="84">
        <v>2500</v>
      </c>
      <c r="F18" s="42">
        <f ca="1">OFFSET(Parameters!$B$3,0,$G$2-1)</f>
        <v>0</v>
      </c>
      <c r="G18" s="75">
        <f ca="1">IF(OR(E18&lt;1,E18&gt;10000),"??",IF(E18&lt;1000,F18,IF(E18&gt;=5000,F20,F19)))</f>
        <v>0</v>
      </c>
    </row>
    <row r="19" spans="2:7" ht="15.6" x14ac:dyDescent="0.3">
      <c r="B19" s="73"/>
      <c r="C19" s="17" t="s">
        <v>181</v>
      </c>
      <c r="D19" s="18"/>
      <c r="E19" s="85"/>
      <c r="F19" s="43">
        <f ca="1">OFFSET(Parameters!$B$4,0,$G$2-1)</f>
        <v>0</v>
      </c>
      <c r="G19" s="76"/>
    </row>
    <row r="20" spans="2:7" ht="15.6" x14ac:dyDescent="0.3">
      <c r="B20" s="66"/>
      <c r="C20" s="15" t="s">
        <v>182</v>
      </c>
      <c r="D20" s="16"/>
      <c r="E20" s="86"/>
      <c r="F20" s="44">
        <f ca="1">OFFSET(Parameters!$B$5,0,$G$2-1)</f>
        <v>0</v>
      </c>
      <c r="G20" s="77"/>
    </row>
    <row r="21" spans="2:7" ht="15" customHeight="1" x14ac:dyDescent="0.3">
      <c r="B21" s="65" t="s">
        <v>72</v>
      </c>
      <c r="C21" s="13" t="s">
        <v>73</v>
      </c>
      <c r="D21" s="14"/>
      <c r="E21" s="67">
        <v>21</v>
      </c>
      <c r="F21" s="42">
        <f ca="1">OFFSET(Parameters!$B$7,0,$G$2-1)</f>
        <v>0</v>
      </c>
      <c r="G21" s="75">
        <f ca="1">IF(OR(E21&lt;18,E21&gt;70),"??",IF(E21&lt;30,F21,IF(E21&gt;=50,F23,F22)))</f>
        <v>0</v>
      </c>
    </row>
    <row r="22" spans="2:7" ht="15" customHeight="1" x14ac:dyDescent="0.3">
      <c r="B22" s="73"/>
      <c r="C22" s="17" t="s">
        <v>159</v>
      </c>
      <c r="D22" s="18"/>
      <c r="E22" s="74"/>
      <c r="F22" s="43">
        <f ca="1">OFFSET(Parameters!$B$8,0,$G$2-1)</f>
        <v>0</v>
      </c>
      <c r="G22" s="76"/>
    </row>
    <row r="23" spans="2:7" ht="15" customHeight="1" x14ac:dyDescent="0.3">
      <c r="B23" s="66"/>
      <c r="C23" s="15" t="s">
        <v>74</v>
      </c>
      <c r="D23" s="16"/>
      <c r="E23" s="68"/>
      <c r="F23" s="44">
        <f ca="1">OFFSET(Parameters!$B$9,0,$G$2-1)</f>
        <v>0</v>
      </c>
      <c r="G23" s="77"/>
    </row>
    <row r="24" spans="2:7" ht="15.6" x14ac:dyDescent="0.3">
      <c r="B24" s="73" t="s">
        <v>75</v>
      </c>
      <c r="C24" s="17" t="str">
        <f ca="1">"Up to "&amp;F24-1&amp;" points (reject)"</f>
        <v>Up to 12 points (reject)</v>
      </c>
      <c r="D24" s="19"/>
      <c r="E24" s="78" t="str">
        <f ca="1">IF(G24&gt;=F24,"APPROVE","REJECT")</f>
        <v>APPROVE</v>
      </c>
      <c r="F24" s="80">
        <f ca="1">OFFSET(Parameters!$B$11,0,$G$2-1)</f>
        <v>13</v>
      </c>
      <c r="G24" s="82">
        <f ca="1">SUM(G4:G23)</f>
        <v>16</v>
      </c>
    </row>
    <row r="25" spans="2:7" ht="15.6" x14ac:dyDescent="0.3">
      <c r="B25" s="66"/>
      <c r="C25" s="15" t="str">
        <f ca="1">F24&amp;"+ points (approve)"</f>
        <v>13+ points (approve)</v>
      </c>
      <c r="D25" s="20"/>
      <c r="E25" s="79"/>
      <c r="F25" s="81"/>
      <c r="G25" s="83"/>
    </row>
  </sheetData>
  <mergeCells count="29">
    <mergeCell ref="B24:B25"/>
    <mergeCell ref="E24:E25"/>
    <mergeCell ref="F24:F25"/>
    <mergeCell ref="G24:G25"/>
    <mergeCell ref="B18:B20"/>
    <mergeCell ref="E18:E20"/>
    <mergeCell ref="G18:G20"/>
    <mergeCell ref="B21:B23"/>
    <mergeCell ref="E21:E23"/>
    <mergeCell ref="G21:G23"/>
    <mergeCell ref="B12:B14"/>
    <mergeCell ref="E12:E14"/>
    <mergeCell ref="G12:G14"/>
    <mergeCell ref="B15:B17"/>
    <mergeCell ref="E15:E17"/>
    <mergeCell ref="G15:G17"/>
    <mergeCell ref="B6:B8"/>
    <mergeCell ref="E6:E8"/>
    <mergeCell ref="G6:G8"/>
    <mergeCell ref="B9:B11"/>
    <mergeCell ref="E9:E11"/>
    <mergeCell ref="G9:G11"/>
    <mergeCell ref="B2:E2"/>
    <mergeCell ref="C3:D3"/>
    <mergeCell ref="F3:G3"/>
    <mergeCell ref="B4:B5"/>
    <mergeCell ref="E4:E5"/>
    <mergeCell ref="F4:F5"/>
    <mergeCell ref="G4:G5"/>
  </mergeCells>
  <conditionalFormatting sqref="E24:E25">
    <cfRule type="cellIs" dxfId="1" priority="1" stopIfTrue="1" operator="equal">
      <formula>"APPROVE"</formula>
    </cfRule>
  </conditionalFormatting>
  <conditionalFormatting sqref="G6:G23">
    <cfRule type="cellIs" dxfId="0" priority="2" stopIfTrue="1" operator="equal">
      <formula>"??"</formula>
    </cfRule>
  </conditionalFormatting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5" ma:contentTypeDescription="Create a new document." ma:contentTypeScope="" ma:versionID="46e73a2eeb8cfbd02193193184a03ab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2615f6a0244d0bb69e0985a1fdee062f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B5028D19-9C71-4D36-BB16-5CA859DAC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538e9-c694-450b-9056-83c8e7b681d1"/>
    <ds:schemaRef ds:uri="80348ba6-adcc-40fb-8576-6b95a36a3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3D903B-1FE7-49E9-809B-4C7B23A5D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46993-BE75-4E06-B1AF-BFF639FC16A9}">
  <ds:schemaRefs>
    <ds:schemaRef ds:uri="http://schemas.microsoft.com/office/2006/metadata/properties"/>
    <ds:schemaRef ds:uri="http://schemas.microsoft.com/office/infopath/2007/PartnerControls"/>
    <ds:schemaRef ds:uri="051538e9-c694-450b-9056-83c8e7b681d1"/>
    <ds:schemaRef ds:uri="80348ba6-adcc-40fb-8576-6b95a36a30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RawData</vt:lpstr>
      <vt:lpstr>CleanData</vt:lpstr>
      <vt:lpstr>Tables</vt:lpstr>
      <vt:lpstr>Parameters</vt:lpstr>
      <vt:lpstr>Points</vt:lpstr>
      <vt:lpstr>Form</vt:lpstr>
      <vt:lpstr>Form!Print_Area</vt:lpstr>
      <vt:lpstr>RawData!Print_Area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Johnson1</cp:lastModifiedBy>
  <cp:lastPrinted>2019-11-05T14:03:31Z</cp:lastPrinted>
  <dcterms:created xsi:type="dcterms:W3CDTF">2010-02-19T12:50:17Z</dcterms:created>
  <dcterms:modified xsi:type="dcterms:W3CDTF">2022-09-05T10:32:08Z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